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ons\2020_21 DG\Общи Събрания\11 октомври 2020\МАТЕРИАЛИ\"/>
    </mc:Choice>
  </mc:AlternateContent>
  <xr:revisionPtr revIDLastSave="0" documentId="8_{6476CC46-DA1D-4E2B-B0A8-5C5E97202EE9}" xr6:coauthVersionLast="45" xr6:coauthVersionMax="45" xr10:uidLastSave="{00000000-0000-0000-0000-000000000000}"/>
  <bookViews>
    <workbookView xWindow="3765" yWindow="3765" windowWidth="21600" windowHeight="1143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Лист1!$A$1:$J$74</definedName>
  </definedNames>
  <calcPr calcId="181029"/>
</workbook>
</file>

<file path=xl/calcChain.xml><?xml version="1.0" encoding="utf-8"?>
<calcChain xmlns="http://schemas.openxmlformats.org/spreadsheetml/2006/main">
  <c r="B55" i="1" l="1"/>
  <c r="E54" i="1"/>
  <c r="D54" i="1"/>
  <c r="C54" i="1"/>
  <c r="E44" i="1"/>
  <c r="D44" i="1"/>
  <c r="C44" i="1"/>
  <c r="E38" i="1"/>
  <c r="D38" i="1"/>
  <c r="C38" i="1"/>
  <c r="E31" i="1"/>
  <c r="C31" i="1"/>
  <c r="H18" i="1"/>
  <c r="B21" i="1"/>
  <c r="F22" i="1"/>
  <c r="G22" i="1" s="1"/>
  <c r="H21" i="1"/>
  <c r="G53" i="1"/>
  <c r="F53" i="1" s="1"/>
  <c r="I40" i="1"/>
  <c r="B23" i="1" l="1"/>
  <c r="F18" i="1"/>
  <c r="F21" i="1"/>
  <c r="G21" i="1" s="1"/>
  <c r="F23" i="1"/>
  <c r="F20" i="1"/>
  <c r="G20" i="1" s="1"/>
  <c r="B50" i="1"/>
  <c r="B49" i="1"/>
  <c r="B47" i="1"/>
  <c r="B46" i="1"/>
  <c r="G23" i="1" l="1"/>
  <c r="I39" i="1"/>
  <c r="I44" i="1"/>
  <c r="H44" i="1"/>
  <c r="G44" i="1"/>
  <c r="B53" i="1"/>
  <c r="I59" i="1" l="1"/>
  <c r="H59" i="1"/>
  <c r="G59" i="1"/>
  <c r="I54" i="1"/>
  <c r="H54" i="1"/>
  <c r="G54" i="1"/>
  <c r="I38" i="1"/>
  <c r="H38" i="1"/>
  <c r="I31" i="1"/>
  <c r="H31" i="1"/>
  <c r="G31" i="1"/>
  <c r="G39" i="1"/>
  <c r="G38" i="1" s="1"/>
  <c r="G40" i="1"/>
  <c r="F63" i="1"/>
  <c r="F58" i="1"/>
  <c r="F57" i="1"/>
  <c r="F52" i="1"/>
  <c r="F51" i="1"/>
  <c r="F64" i="1" l="1"/>
  <c r="B63" i="1"/>
  <c r="B64" i="1"/>
  <c r="F37" i="1"/>
  <c r="F36" i="1"/>
  <c r="F62" i="1"/>
  <c r="F61" i="1"/>
  <c r="F60" i="1"/>
  <c r="F56" i="1"/>
  <c r="F55" i="1"/>
  <c r="F50" i="1"/>
  <c r="F49" i="1"/>
  <c r="F48" i="1"/>
  <c r="F47" i="1"/>
  <c r="F46" i="1"/>
  <c r="F45" i="1"/>
  <c r="F43" i="1"/>
  <c r="F42" i="1"/>
  <c r="F41" i="1"/>
  <c r="F40" i="1"/>
  <c r="F39" i="1"/>
  <c r="I65" i="1"/>
  <c r="H65" i="1"/>
  <c r="F35" i="1"/>
  <c r="F31" i="1" s="1"/>
  <c r="F34" i="1"/>
  <c r="F33" i="1"/>
  <c r="F32" i="1"/>
  <c r="F25" i="1"/>
  <c r="G25" i="1" s="1"/>
  <c r="F24" i="1"/>
  <c r="G24" i="1" s="1"/>
  <c r="F19" i="1"/>
  <c r="J17" i="1"/>
  <c r="I17" i="1"/>
  <c r="H17" i="1"/>
  <c r="F11" i="1"/>
  <c r="F13" i="1" s="1"/>
  <c r="B43" i="1"/>
  <c r="B62" i="1"/>
  <c r="B61" i="1"/>
  <c r="B60" i="1"/>
  <c r="B58" i="1"/>
  <c r="B57" i="1"/>
  <c r="B56" i="1"/>
  <c r="B52" i="1"/>
  <c r="B44" i="1" s="1"/>
  <c r="B42" i="1"/>
  <c r="B41" i="1"/>
  <c r="B40" i="1"/>
  <c r="B39" i="1"/>
  <c r="B37" i="1"/>
  <c r="B36" i="1"/>
  <c r="B33" i="1"/>
  <c r="E59" i="1"/>
  <c r="D59" i="1"/>
  <c r="C59" i="1"/>
  <c r="D31" i="1"/>
  <c r="D65" i="1" l="1"/>
  <c r="F54" i="1"/>
  <c r="F59" i="1"/>
  <c r="B59" i="1"/>
  <c r="B54" i="1"/>
  <c r="C65" i="1"/>
  <c r="E65" i="1"/>
  <c r="F44" i="1"/>
  <c r="F38" i="1"/>
  <c r="B38" i="1"/>
  <c r="F26" i="1"/>
  <c r="G18" i="1"/>
  <c r="G65" i="1"/>
  <c r="F65" i="1" l="1"/>
  <c r="B32" i="1"/>
  <c r="B31" i="1" s="1"/>
  <c r="B65" i="1" s="1"/>
  <c r="B26" i="1" l="1"/>
  <c r="B67" i="1" s="1"/>
  <c r="B11" i="1"/>
  <c r="B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Несебър  -    300
Смолян   -    600
Велинград  -    550
Стара Загора Тракия  - 1400
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1200 * 1.7 и 2000*1.7
</t>
        </r>
      </text>
    </comment>
    <comment ref="B2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50% от даренията за 2018-2019 година, защото се очаква обучаваните да са 50% от 2018 година</t>
        </r>
      </text>
    </comment>
  </commentList>
</comments>
</file>

<file path=xl/sharedStrings.xml><?xml version="1.0" encoding="utf-8"?>
<sst xmlns="http://schemas.openxmlformats.org/spreadsheetml/2006/main" count="78" uniqueCount="76">
  <si>
    <t xml:space="preserve">АСОЦИАЦИЯ НА ЛАЙЪНС КЛУБОВЕ - ДИСТРИКТ 130- БЪЛГАРИЯ </t>
  </si>
  <si>
    <t xml:space="preserve">А.      НАЛИЧНОСТ В НАЧАЛО НА ПЕРИОДА </t>
  </si>
  <si>
    <t>Сметка  УКББ</t>
  </si>
  <si>
    <t>Сметка БАКБ</t>
  </si>
  <si>
    <t>На каса</t>
  </si>
  <si>
    <t>Фонд резервен- депозит</t>
  </si>
  <si>
    <t>ОБЩО</t>
  </si>
  <si>
    <t>Б. ПРИХОД</t>
  </si>
  <si>
    <t xml:space="preserve">1. Основен приход </t>
  </si>
  <si>
    <t>Членски внос за текуща година</t>
  </si>
  <si>
    <t>2. Условни приходи</t>
  </si>
  <si>
    <t>ВСИЧКО ПРИХОДИ</t>
  </si>
  <si>
    <t>В. РАЗХОД</t>
  </si>
  <si>
    <t>БЮДЖЕТИРАН</t>
  </si>
  <si>
    <t xml:space="preserve">2. ЛАЙЪНС ЛИДЕРСТВО </t>
  </si>
  <si>
    <t>3. ВРЪЗКИ С ОБЩ. И КОМУНИКАЦИИ</t>
  </si>
  <si>
    <t>5. АДМИНИСТРАТИВНИ РАЗХОДИ</t>
  </si>
  <si>
    <t>5.1 ПОЩЕНСКИ РАЗХОДИ</t>
  </si>
  <si>
    <t>ОБЩО РАЗХОДИ</t>
  </si>
  <si>
    <t>Членски внос за предходни години</t>
  </si>
  <si>
    <t>Сбор оперативни средства</t>
  </si>
  <si>
    <t>Източник на средства</t>
  </si>
  <si>
    <t>Чл.внос</t>
  </si>
  <si>
    <t>Бюджет 2019-2020</t>
  </si>
  <si>
    <r>
      <rPr>
        <b/>
        <sz val="14"/>
        <rFont val="Arial"/>
        <family val="2"/>
      </rPr>
      <t>БЮДЖЕТ</t>
    </r>
    <r>
      <rPr>
        <sz val="14"/>
        <rFont val="Arial"/>
        <family val="2"/>
      </rPr>
      <t xml:space="preserve">   -    ЛАЙЪНС ГОДИНА </t>
    </r>
    <r>
      <rPr>
        <b/>
        <sz val="14"/>
        <rFont val="Arial"/>
        <family val="2"/>
      </rPr>
      <t>2019/2020</t>
    </r>
  </si>
  <si>
    <t>БЮДЖЕТ     2019-20</t>
  </si>
  <si>
    <t>Други приходи (Лайънс аксесоари)</t>
  </si>
  <si>
    <t>БЮДЖЕТ  2019-2020 /ПРОЕКТ/</t>
  </si>
  <si>
    <t>2.1 ОБУЧЕНИЯ - РЛЛИ и NEW VOICES</t>
  </si>
  <si>
    <t>БЮДЖЕТНО САЛДО  +/-</t>
  </si>
  <si>
    <t>2.2 ОБУЧЕНИЕ НА РЕГИОНАЛНИ И ЗОНАЛНИ ПРЕДСЕДАТЕЛИ</t>
  </si>
  <si>
    <t>2.4 ГОДИШНИ НАГРАДИ ЗА ДЕЙНОСТ - КЛУБНИ И ИНДИВИДУАЛНИ</t>
  </si>
  <si>
    <t>2.5 ГОДИШНИ НАГРАДИ ЗА УВЕЛИЧАВАНЕ НА КЛУБНИЯ СЪСТАВ</t>
  </si>
  <si>
    <t>3.1 ЧЕСТВАНЕ "20 ГОДИНИ Д130-БЪЛГАРИЯ"</t>
  </si>
  <si>
    <t>5.2 КАНЦЕЛАРСКИ МАТЕРИАЛИ ЗА НАЦ. КОНВЕНЦИЯ, ОБЩИ СЪБРАНИЯ И ДР.</t>
  </si>
  <si>
    <t>Проектът за бюджет за  2019-2020 г. е приет на заседание на КДУ, проведено на …………………………………. г.</t>
  </si>
  <si>
    <t>Целеви дарения за съфинансиране на проекти - РЛЛИ и New Voices</t>
  </si>
  <si>
    <t>1.1 УЧАСТИЕ В КОНКУРС "ПЛАКАТ НА МИРА"</t>
  </si>
  <si>
    <t>Дистрикт Управител:</t>
  </si>
  <si>
    <t>4.1 НАЦ. КОНВЕНЦИЯ И ОБЩИ СЪБРАНИЯ</t>
  </si>
  <si>
    <t>1. НАЦИОНАЛНИ СЪБИТИЯ НА Д130</t>
  </si>
  <si>
    <t>4.2 УЧАСТИЕ В ЕВРОПА ФОРУМ</t>
  </si>
  <si>
    <t>4.3 ПРЕДСТАВИТЕЛНИ РАЗХОДИ НА ДУ</t>
  </si>
  <si>
    <t>1.2 НАЦ. СЪСТЕЗАНИЕ "БУКВОПЛЕТ"</t>
  </si>
  <si>
    <t>1.3 МЕЖД. МЛАДЕЖКИ ОБМЕН /ЛАГЕР/</t>
  </si>
  <si>
    <t>1.4 РАЗВИТИЕ НА ЛЕО ДВИЖЕНИЕТО</t>
  </si>
  <si>
    <t>1.5 УЧАСТИЕ В МУЗИКАЛЕН КОНКУРС НА ЕФ</t>
  </si>
  <si>
    <t>1.6 "МЛАД ПОСЛАНИК"</t>
  </si>
  <si>
    <t>3.5 САЙТ, ЕЛЕКТРОННО СЪДЪРЖАНИЕ</t>
  </si>
  <si>
    <t>3.6 ПЕЧАТНИ ИЗДАНИЯ</t>
  </si>
  <si>
    <t>3.7 ОТЛИЧИТЕЛНИ СИМВОЛИ НА Д130-БЪЛГАРИЯ (ФЛАГЧЕТА, ЗНАЧКИ, ПЛАКЕТИ)</t>
  </si>
  <si>
    <t>3.3 ДЕН НА БЕЛИЯ БАСТУН - 15 октомври</t>
  </si>
  <si>
    <t>3.4 ДЕН ЗА БОРБА С ДИАБЕТА - 14 ноември</t>
  </si>
  <si>
    <t>3.2 ДЕН НА ЛАЙЪНС В ООН - м. март</t>
  </si>
  <si>
    <t>4.4 КОМАНДИРОВКИ НА ДУ</t>
  </si>
  <si>
    <t>4. КОНВЕНЦИИ, ФОРУМИ, РАБ. СРЕЩИ</t>
  </si>
  <si>
    <t>5.4  ВЪНШНИ УСЛУГИ</t>
  </si>
  <si>
    <t>5.3 СЧЕТОВОДНИ УСЛУГИ</t>
  </si>
  <si>
    <t>6. ДРУГИ РАЗХОДИ /БАНКОВИ ТАКСИ и др./</t>
  </si>
  <si>
    <t>Целеви дарения  и др.</t>
  </si>
  <si>
    <t>МАЛК</t>
  </si>
  <si>
    <t>Постъпления от МАЛК - проекти, програми, др. целеви</t>
  </si>
  <si>
    <r>
      <t>2.3 УЧАСТИЯ В МЕЖДУНАРОДНИ ОБУЧЕНИЯ И СЕМИНАРИ /т</t>
    </r>
    <r>
      <rPr>
        <sz val="14"/>
        <rFont val="Calibri"/>
        <family val="2"/>
        <charset val="204"/>
      </rPr>
      <t>à</t>
    </r>
    <r>
      <rPr>
        <sz val="14"/>
        <rFont val="Arial"/>
        <family val="2"/>
        <charset val="204"/>
      </rPr>
      <t>кси/</t>
    </r>
  </si>
  <si>
    <t>Отн. дял</t>
  </si>
  <si>
    <t>БАКБ</t>
  </si>
  <si>
    <t>УнКр</t>
  </si>
  <si>
    <t>Каса</t>
  </si>
  <si>
    <t>ИЗТОЧНИК НА СРЕДСТВАТА</t>
  </si>
  <si>
    <t>чл.внос</t>
  </si>
  <si>
    <t>цел.дар /др</t>
  </si>
  <si>
    <t>ОТЧЕТ          2019-20</t>
  </si>
  <si>
    <t>3.8 ПОДАРЪЦИ ЗА ЮБИЛЕИ НА ЛАЙЪНС КЛУБОВЕ И ДР. ОРГАНИЗАЦИИ</t>
  </si>
  <si>
    <t>3.9 БОРБА С COVID</t>
  </si>
  <si>
    <t>Неплатени вноски за Европа Форум 2016</t>
  </si>
  <si>
    <t>Постъпления от FLCI - COVID</t>
  </si>
  <si>
    <t>Дистрикт Ковчежник: Валентина Станчева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</si>
</sst>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._-;\-* #,##0.00\ _л_в_._-;_-* &quot;-&quot;??\ _л_в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  <charset val="204"/>
    </font>
    <font>
      <i/>
      <sz val="14"/>
      <color indexed="8"/>
      <name val="Calibri"/>
      <family val="2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/>
    <xf numFmtId="0" fontId="1" fillId="0" borderId="4" xfId="0" applyFont="1" applyBorder="1"/>
    <xf numFmtId="0" fontId="1" fillId="2" borderId="6" xfId="0" applyFont="1" applyFill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/>
    <xf numFmtId="2" fontId="1" fillId="3" borderId="1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3" borderId="1" xfId="0" applyFont="1" applyFill="1" applyBorder="1"/>
    <xf numFmtId="2" fontId="1" fillId="3" borderId="17" xfId="0" applyNumberFormat="1" applyFont="1" applyFill="1" applyBorder="1"/>
    <xf numFmtId="2" fontId="1" fillId="3" borderId="3" xfId="0" applyNumberFormat="1" applyFont="1" applyFill="1" applyBorder="1"/>
    <xf numFmtId="2" fontId="5" fillId="0" borderId="17" xfId="0" applyNumberFormat="1" applyFont="1" applyBorder="1"/>
    <xf numFmtId="2" fontId="5" fillId="0" borderId="3" xfId="0" applyNumberFormat="1" applyFont="1" applyBorder="1"/>
    <xf numFmtId="2" fontId="5" fillId="0" borderId="14" xfId="0" applyNumberFormat="1" applyFont="1" applyBorder="1"/>
    <xf numFmtId="0" fontId="1" fillId="3" borderId="7" xfId="0" applyFont="1" applyFill="1" applyBorder="1" applyAlignment="1"/>
    <xf numFmtId="16" fontId="5" fillId="0" borderId="1" xfId="0" applyNumberFormat="1" applyFont="1" applyBorder="1"/>
    <xf numFmtId="0" fontId="1" fillId="3" borderId="18" xfId="0" applyFont="1" applyFill="1" applyBorder="1"/>
    <xf numFmtId="2" fontId="1" fillId="3" borderId="18" xfId="0" applyNumberFormat="1" applyFont="1" applyFill="1" applyBorder="1"/>
    <xf numFmtId="0" fontId="6" fillId="0" borderId="0" xfId="0" applyFont="1" applyBorder="1"/>
    <xf numFmtId="2" fontId="5" fillId="0" borderId="0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2" fontId="3" fillId="0" borderId="0" xfId="0" applyNumberFormat="1" applyFont="1" applyBorder="1"/>
    <xf numFmtId="0" fontId="2" fillId="0" borderId="0" xfId="0" applyFont="1" applyBorder="1"/>
    <xf numFmtId="14" fontId="1" fillId="0" borderId="5" xfId="0" applyNumberFormat="1" applyFont="1" applyBorder="1"/>
    <xf numFmtId="0" fontId="1" fillId="2" borderId="1" xfId="0" applyFont="1" applyFill="1" applyBorder="1"/>
    <xf numFmtId="0" fontId="1" fillId="0" borderId="0" xfId="0" applyFont="1" applyFill="1"/>
    <xf numFmtId="2" fontId="3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5" fillId="0" borderId="7" xfId="0" applyFont="1" applyBorder="1"/>
    <xf numFmtId="2" fontId="5" fillId="0" borderId="19" xfId="0" applyNumberFormat="1" applyFont="1" applyBorder="1"/>
    <xf numFmtId="0" fontId="11" fillId="0" borderId="0" xfId="0" applyFont="1"/>
    <xf numFmtId="0" fontId="5" fillId="0" borderId="12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" fontId="11" fillId="0" borderId="14" xfId="0" applyNumberFormat="1" applyFont="1" applyBorder="1"/>
    <xf numFmtId="0" fontId="1" fillId="0" borderId="1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2" fontId="14" fillId="0" borderId="1" xfId="0" applyNumberFormat="1" applyFont="1" applyBorder="1"/>
    <xf numFmtId="14" fontId="1" fillId="0" borderId="20" xfId="0" applyNumberFormat="1" applyFont="1" applyBorder="1"/>
    <xf numFmtId="2" fontId="1" fillId="0" borderId="3" xfId="0" applyNumberFormat="1" applyFont="1" applyBorder="1"/>
    <xf numFmtId="2" fontId="1" fillId="0" borderId="5" xfId="0" applyNumberFormat="1" applyFont="1" applyBorder="1"/>
    <xf numFmtId="9" fontId="14" fillId="0" borderId="0" xfId="2" applyFont="1"/>
    <xf numFmtId="2" fontId="1" fillId="3" borderId="7" xfId="0" applyNumberFormat="1" applyFont="1" applyFill="1" applyBorder="1"/>
    <xf numFmtId="2" fontId="15" fillId="0" borderId="0" xfId="0" applyNumberFormat="1" applyFont="1" applyBorder="1"/>
    <xf numFmtId="0" fontId="15" fillId="0" borderId="0" xfId="0" applyFont="1"/>
    <xf numFmtId="0" fontId="16" fillId="0" borderId="0" xfId="0" applyFont="1"/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2" fontId="5" fillId="4" borderId="17" xfId="0" applyNumberFormat="1" applyFont="1" applyFill="1" applyBorder="1"/>
    <xf numFmtId="2" fontId="5" fillId="0" borderId="3" xfId="0" applyNumberFormat="1" applyFont="1" applyBorder="1" applyAlignment="1">
      <alignment horizontal="right"/>
    </xf>
    <xf numFmtId="2" fontId="1" fillId="3" borderId="13" xfId="0" applyNumberFormat="1" applyFont="1" applyFill="1" applyBorder="1" applyAlignment="1">
      <alignment horizontal="right" wrapText="1"/>
    </xf>
    <xf numFmtId="2" fontId="1" fillId="3" borderId="14" xfId="0" applyNumberFormat="1" applyFont="1" applyFill="1" applyBorder="1"/>
    <xf numFmtId="2" fontId="2" fillId="0" borderId="0" xfId="0" applyNumberFormat="1" applyFont="1"/>
    <xf numFmtId="0" fontId="2" fillId="0" borderId="1" xfId="0" applyFont="1" applyBorder="1"/>
    <xf numFmtId="2" fontId="5" fillId="0" borderId="2" xfId="0" applyNumberFormat="1" applyFont="1" applyBorder="1"/>
    <xf numFmtId="2" fontId="1" fillId="4" borderId="17" xfId="0" applyNumberFormat="1" applyFont="1" applyFill="1" applyBorder="1"/>
    <xf numFmtId="2" fontId="1" fillId="4" borderId="1" xfId="0" applyNumberFormat="1" applyFont="1" applyFill="1" applyBorder="1"/>
    <xf numFmtId="2" fontId="1" fillId="4" borderId="14" xfId="0" applyNumberFormat="1" applyFont="1" applyFill="1" applyBorder="1"/>
    <xf numFmtId="164" fontId="11" fillId="4" borderId="1" xfId="1" applyFont="1" applyFill="1" applyBorder="1" applyAlignment="1">
      <alignment horizontal="right" wrapText="1"/>
    </xf>
    <xf numFmtId="0" fontId="11" fillId="4" borderId="1" xfId="1" applyNumberFormat="1" applyFont="1" applyFill="1" applyBorder="1" applyAlignment="1"/>
    <xf numFmtId="0" fontId="11" fillId="0" borderId="1" xfId="0" applyFont="1" applyBorder="1"/>
    <xf numFmtId="2" fontId="5" fillId="4" borderId="3" xfId="0" applyNumberFormat="1" applyFont="1" applyFill="1" applyBorder="1"/>
    <xf numFmtId="2" fontId="5" fillId="4" borderId="24" xfId="0" applyNumberFormat="1" applyFont="1" applyFill="1" applyBorder="1"/>
    <xf numFmtId="164" fontId="0" fillId="0" borderId="1" xfId="1" applyFont="1" applyBorder="1"/>
    <xf numFmtId="2" fontId="11" fillId="0" borderId="0" xfId="0" applyNumberFormat="1" applyFont="1"/>
    <xf numFmtId="2" fontId="1" fillId="0" borderId="0" xfId="0" applyNumberFormat="1" applyFont="1"/>
    <xf numFmtId="2" fontId="14" fillId="0" borderId="0" xfId="0" applyNumberFormat="1" applyFont="1"/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8</xdr:row>
      <xdr:rowOff>13139</xdr:rowOff>
    </xdr:from>
    <xdr:to>
      <xdr:col>5</xdr:col>
      <xdr:colOff>0</xdr:colOff>
      <xdr:row>17</xdr:row>
      <xdr:rowOff>180976</xdr:rowOff>
    </xdr:to>
    <xdr:pic>
      <xdr:nvPicPr>
        <xdr:cNvPr id="2" name="Картина 1" descr="lionlogo_2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4650" y="1968939"/>
          <a:ext cx="2587625" cy="2390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view="pageBreakPreview" topLeftCell="A2" zoomScale="60" zoomScaleNormal="75" workbookViewId="0">
      <selection activeCell="C76" sqref="C76"/>
    </sheetView>
  </sheetViews>
  <sheetFormatPr defaultColWidth="9.140625" defaultRowHeight="18.75" x14ac:dyDescent="0.3"/>
  <cols>
    <col min="1" max="1" width="57.28515625" style="2" customWidth="1"/>
    <col min="2" max="2" width="15" style="2" customWidth="1"/>
    <col min="3" max="3" width="12.7109375" style="2" customWidth="1"/>
    <col min="4" max="5" width="13" style="2" bestFit="1" customWidth="1"/>
    <col min="6" max="7" width="16.42578125" style="2" customWidth="1"/>
    <col min="8" max="8" width="14.85546875" style="2" customWidth="1"/>
    <col min="9" max="9" width="13.28515625" style="2" customWidth="1"/>
    <col min="10" max="10" width="12.42578125" style="2" customWidth="1"/>
    <col min="11" max="12" width="12.140625" style="2" bestFit="1" customWidth="1"/>
    <col min="13" max="13" width="9.140625" style="2"/>
    <col min="14" max="14" width="17.85546875" style="2" customWidth="1"/>
    <col min="15" max="16384" width="9.140625" style="2"/>
  </cols>
  <sheetData>
    <row r="1" spans="1:10" x14ac:dyDescent="0.3">
      <c r="A1" s="93" t="s">
        <v>0</v>
      </c>
      <c r="B1" s="93"/>
      <c r="C1" s="93"/>
      <c r="D1" s="93"/>
      <c r="E1" s="1"/>
    </row>
    <row r="2" spans="1:10" x14ac:dyDescent="0.3">
      <c r="A2" s="94" t="s">
        <v>24</v>
      </c>
      <c r="B2" s="94"/>
      <c r="C2" s="94"/>
      <c r="D2" s="94"/>
      <c r="E2" s="3"/>
    </row>
    <row r="3" spans="1:10" x14ac:dyDescent="0.3">
      <c r="A3" s="3"/>
      <c r="B3" s="3"/>
      <c r="C3" s="3"/>
      <c r="D3" s="3"/>
      <c r="E3" s="3"/>
    </row>
    <row r="4" spans="1:10" x14ac:dyDescent="0.3">
      <c r="A4" s="3"/>
      <c r="B4" s="3"/>
      <c r="C4" s="3"/>
      <c r="D4" s="3"/>
      <c r="E4" s="3"/>
    </row>
    <row r="5" spans="1:10" x14ac:dyDescent="0.3">
      <c r="A5" s="3"/>
      <c r="B5" s="3"/>
      <c r="C5" s="3"/>
      <c r="D5" s="3"/>
      <c r="E5" s="3"/>
    </row>
    <row r="6" spans="1:10" ht="19.5" thickBot="1" x14ac:dyDescent="0.35">
      <c r="A6" s="44"/>
      <c r="B6" s="1" t="s">
        <v>23</v>
      </c>
      <c r="C6" s="1"/>
      <c r="D6" s="1"/>
      <c r="E6" s="4"/>
    </row>
    <row r="7" spans="1:10" ht="19.5" thickBot="1" x14ac:dyDescent="0.35">
      <c r="A7" s="43" t="s">
        <v>1</v>
      </c>
      <c r="B7" s="42">
        <v>43647</v>
      </c>
      <c r="C7" s="1"/>
      <c r="D7" s="1"/>
      <c r="E7" s="1"/>
      <c r="F7" s="56">
        <v>44012</v>
      </c>
    </row>
    <row r="8" spans="1:10" x14ac:dyDescent="0.3">
      <c r="A8" s="5" t="s">
        <v>2</v>
      </c>
      <c r="B8" s="6">
        <v>11519.22</v>
      </c>
      <c r="C8" s="1"/>
      <c r="D8" s="1"/>
      <c r="E8" s="1"/>
      <c r="F8" s="6">
        <v>17264.25</v>
      </c>
    </row>
    <row r="9" spans="1:10" x14ac:dyDescent="0.3">
      <c r="A9" s="5" t="s">
        <v>3</v>
      </c>
      <c r="B9" s="6">
        <v>8528.41</v>
      </c>
      <c r="C9" s="1"/>
      <c r="D9" s="1"/>
      <c r="E9" s="1"/>
      <c r="F9" s="6">
        <v>12215.799999999996</v>
      </c>
    </row>
    <row r="10" spans="1:10" x14ac:dyDescent="0.3">
      <c r="A10" s="5" t="s">
        <v>4</v>
      </c>
      <c r="B10" s="7">
        <v>0</v>
      </c>
      <c r="C10" s="1"/>
      <c r="D10" s="1"/>
      <c r="E10" s="1"/>
      <c r="F10" s="7">
        <v>329.78999999999996</v>
      </c>
    </row>
    <row r="11" spans="1:10" x14ac:dyDescent="0.3">
      <c r="A11" s="8" t="s">
        <v>20</v>
      </c>
      <c r="B11" s="9">
        <f>SUM(B8:B10)</f>
        <v>20047.629999999997</v>
      </c>
      <c r="C11" s="1"/>
      <c r="D11" s="1"/>
      <c r="E11" s="1"/>
      <c r="F11" s="9">
        <f>SUM(F8:F10)</f>
        <v>29809.839999999997</v>
      </c>
    </row>
    <row r="12" spans="1:10" ht="19.5" thickBot="1" x14ac:dyDescent="0.35">
      <c r="A12" s="10" t="s">
        <v>5</v>
      </c>
      <c r="B12" s="9">
        <v>10000</v>
      </c>
      <c r="C12" s="1"/>
      <c r="D12" s="1"/>
      <c r="E12" s="1"/>
      <c r="F12" s="57">
        <v>10000</v>
      </c>
    </row>
    <row r="13" spans="1:10" ht="19.5" thickBot="1" x14ac:dyDescent="0.35">
      <c r="A13" s="11" t="s">
        <v>6</v>
      </c>
      <c r="B13" s="9">
        <f>SUM(B11+B12)</f>
        <v>30047.629999999997</v>
      </c>
      <c r="C13" s="1"/>
      <c r="D13" s="1"/>
      <c r="E13" s="1"/>
      <c r="F13" s="58">
        <f>F11+F12</f>
        <v>39809.839999999997</v>
      </c>
    </row>
    <row r="14" spans="1:10" ht="18.75" customHeight="1" x14ac:dyDescent="0.3">
      <c r="A14" s="4"/>
      <c r="B14" s="4"/>
      <c r="C14" s="1"/>
      <c r="D14" s="1"/>
      <c r="E14" s="1"/>
    </row>
    <row r="15" spans="1:10" ht="19.5" customHeight="1" x14ac:dyDescent="0.3">
      <c r="A15" s="12" t="s">
        <v>7</v>
      </c>
      <c r="B15" s="95" t="s">
        <v>25</v>
      </c>
      <c r="C15" s="1"/>
      <c r="D15" s="1"/>
      <c r="E15" s="1"/>
      <c r="F15" s="95" t="s">
        <v>70</v>
      </c>
      <c r="G15" s="1" t="s">
        <v>63</v>
      </c>
      <c r="H15" s="1" t="s">
        <v>64</v>
      </c>
      <c r="I15" s="1" t="s">
        <v>65</v>
      </c>
      <c r="J15" s="1" t="s">
        <v>66</v>
      </c>
    </row>
    <row r="16" spans="1:10" ht="19.5" customHeight="1" x14ac:dyDescent="0.3">
      <c r="A16" s="13"/>
      <c r="B16" s="96"/>
      <c r="C16" s="1"/>
      <c r="D16" s="1"/>
      <c r="E16" s="1"/>
      <c r="F16" s="96"/>
      <c r="G16" s="1"/>
      <c r="H16" s="1"/>
      <c r="I16" s="1"/>
      <c r="J16" s="1"/>
    </row>
    <row r="17" spans="1:14" x14ac:dyDescent="0.3">
      <c r="A17" s="14" t="s">
        <v>8</v>
      </c>
      <c r="B17" s="15"/>
      <c r="C17" s="1"/>
      <c r="D17" s="1"/>
      <c r="E17" s="1"/>
      <c r="F17" s="54"/>
      <c r="G17" s="1"/>
      <c r="H17" s="83">
        <f>SUM(H18:H25)</f>
        <v>56393.63</v>
      </c>
      <c r="I17" s="83">
        <f>SUM(I18:I25)</f>
        <v>6137.5</v>
      </c>
      <c r="J17" s="83">
        <f>SUM(J18:J25)</f>
        <v>1551</v>
      </c>
      <c r="K17" s="70"/>
    </row>
    <row r="18" spans="1:14" x14ac:dyDescent="0.3">
      <c r="A18" s="16" t="s">
        <v>9</v>
      </c>
      <c r="B18" s="9">
        <v>26500</v>
      </c>
      <c r="C18" s="1"/>
      <c r="D18" s="1"/>
      <c r="E18" s="1"/>
      <c r="F18" s="9">
        <f>SUM(H18:J18)</f>
        <v>23683</v>
      </c>
      <c r="G18" s="59">
        <f>F18/B18</f>
        <v>0.89369811320754722</v>
      </c>
      <c r="H18" s="83">
        <f>18115.5-H20</f>
        <v>16715.5</v>
      </c>
      <c r="I18" s="83">
        <v>6017.5</v>
      </c>
      <c r="J18" s="83">
        <v>950</v>
      </c>
    </row>
    <row r="19" spans="1:14" x14ac:dyDescent="0.3">
      <c r="A19" s="17" t="s">
        <v>10</v>
      </c>
      <c r="B19" s="9"/>
      <c r="C19" s="1"/>
      <c r="D19" s="1"/>
      <c r="E19" s="1"/>
      <c r="F19" s="9">
        <f>H19+I19+J19</f>
        <v>0</v>
      </c>
      <c r="G19" s="59"/>
      <c r="H19" s="83"/>
      <c r="I19" s="83"/>
      <c r="J19" s="83"/>
    </row>
    <row r="20" spans="1:14" x14ac:dyDescent="0.3">
      <c r="A20" s="18" t="s">
        <v>19</v>
      </c>
      <c r="B20" s="9">
        <v>2850</v>
      </c>
      <c r="C20" s="1"/>
      <c r="D20" s="1"/>
      <c r="E20" s="1"/>
      <c r="F20" s="9">
        <f>H20+I20+J20</f>
        <v>1400</v>
      </c>
      <c r="G20" s="59">
        <f t="shared" ref="G20:G25" si="0">F20/B20</f>
        <v>0.49122807017543857</v>
      </c>
      <c r="H20" s="83">
        <v>1400</v>
      </c>
      <c r="I20" s="83"/>
      <c r="J20" s="83"/>
    </row>
    <row r="21" spans="1:14" ht="36.75" x14ac:dyDescent="0.3">
      <c r="A21" s="16" t="s">
        <v>61</v>
      </c>
      <c r="B21" s="9">
        <f>2000*1.7+1200*1.7</f>
        <v>5440</v>
      </c>
      <c r="C21" s="1"/>
      <c r="D21" s="4"/>
      <c r="E21" s="1"/>
      <c r="F21" s="9">
        <f>SUM(H21:J21)</f>
        <v>7402.2000000000007</v>
      </c>
      <c r="G21" s="59">
        <f t="shared" si="0"/>
        <v>1.3606985294117648</v>
      </c>
      <c r="H21" s="83">
        <f>25147.2-H22</f>
        <v>7402.2000000000007</v>
      </c>
      <c r="I21" s="83"/>
      <c r="J21" s="83"/>
    </row>
    <row r="22" spans="1:14" x14ac:dyDescent="0.3">
      <c r="A22" s="16" t="s">
        <v>74</v>
      </c>
      <c r="B22" s="9">
        <v>17745</v>
      </c>
      <c r="C22" s="1"/>
      <c r="D22" s="4"/>
      <c r="E22" s="1"/>
      <c r="F22" s="9">
        <f>H22</f>
        <v>17745</v>
      </c>
      <c r="G22" s="59">
        <f t="shared" si="0"/>
        <v>1</v>
      </c>
      <c r="H22" s="83">
        <v>17745</v>
      </c>
      <c r="I22" s="83"/>
      <c r="J22" s="83"/>
    </row>
    <row r="23" spans="1:14" ht="36.75" x14ac:dyDescent="0.3">
      <c r="A23" s="16" t="s">
        <v>36</v>
      </c>
      <c r="B23" s="9">
        <f>10620</f>
        <v>10620</v>
      </c>
      <c r="C23" s="1"/>
      <c r="D23" s="1"/>
      <c r="E23" s="1"/>
      <c r="F23" s="9">
        <f>SUM(H23:J23)</f>
        <v>11787.5</v>
      </c>
      <c r="G23" s="59">
        <f t="shared" si="0"/>
        <v>1.1099340866290019</v>
      </c>
      <c r="H23" s="84">
        <v>11667.5</v>
      </c>
      <c r="I23" s="83">
        <v>120</v>
      </c>
      <c r="J23" s="83"/>
      <c r="L23" s="70"/>
    </row>
    <row r="24" spans="1:14" x14ac:dyDescent="0.3">
      <c r="A24" s="16" t="s">
        <v>73</v>
      </c>
      <c r="B24" s="55">
        <v>8000</v>
      </c>
      <c r="C24" s="1"/>
      <c r="D24" s="1"/>
      <c r="E24" s="1"/>
      <c r="F24" s="9">
        <f>H24+I24+J24</f>
        <v>0</v>
      </c>
      <c r="G24" s="59">
        <f t="shared" si="0"/>
        <v>0</v>
      </c>
      <c r="H24" s="83"/>
      <c r="I24" s="83"/>
      <c r="J24" s="83"/>
    </row>
    <row r="25" spans="1:14" x14ac:dyDescent="0.3">
      <c r="A25" s="18" t="s">
        <v>26</v>
      </c>
      <c r="B25" s="9">
        <v>300</v>
      </c>
      <c r="C25" s="1"/>
      <c r="D25" s="1"/>
      <c r="E25" s="1"/>
      <c r="F25" s="9">
        <f>H25+I25+J25</f>
        <v>2064.4300000000003</v>
      </c>
      <c r="G25" s="59">
        <f t="shared" si="0"/>
        <v>6.8814333333333346</v>
      </c>
      <c r="H25" s="83">
        <v>1463.43</v>
      </c>
      <c r="I25" s="83"/>
      <c r="J25" s="83">
        <v>601</v>
      </c>
      <c r="N25" s="81"/>
    </row>
    <row r="26" spans="1:14" x14ac:dyDescent="0.3">
      <c r="A26" s="8" t="s">
        <v>11</v>
      </c>
      <c r="B26" s="19">
        <f>SUM(B18:B25)</f>
        <v>71455</v>
      </c>
      <c r="C26" s="1"/>
      <c r="D26" s="1"/>
      <c r="E26" s="1"/>
      <c r="F26" s="60">
        <f>SUM(F18:F25)</f>
        <v>64082.13</v>
      </c>
    </row>
    <row r="27" spans="1:14" ht="19.5" thickBot="1" x14ac:dyDescent="0.35">
      <c r="A27" s="4"/>
      <c r="B27" s="4"/>
      <c r="C27" s="4"/>
      <c r="D27" s="4"/>
      <c r="E27" s="4"/>
      <c r="F27" s="61"/>
      <c r="G27" s="62"/>
      <c r="H27" s="62"/>
      <c r="I27" s="62"/>
      <c r="J27" s="62"/>
    </row>
    <row r="28" spans="1:14" ht="15.75" customHeight="1" x14ac:dyDescent="0.3">
      <c r="A28" s="12" t="s">
        <v>12</v>
      </c>
      <c r="B28" s="88" t="s">
        <v>27</v>
      </c>
      <c r="C28" s="90" t="s">
        <v>21</v>
      </c>
      <c r="D28" s="91"/>
      <c r="E28" s="92"/>
      <c r="F28" s="95" t="s">
        <v>70</v>
      </c>
      <c r="G28" s="85" t="s">
        <v>67</v>
      </c>
      <c r="H28" s="86"/>
      <c r="I28" s="87"/>
      <c r="J28" s="63"/>
    </row>
    <row r="29" spans="1:14" ht="36.75" customHeight="1" x14ac:dyDescent="0.3">
      <c r="A29" s="13" t="s">
        <v>13</v>
      </c>
      <c r="B29" s="89"/>
      <c r="C29" s="20" t="s">
        <v>22</v>
      </c>
      <c r="D29" s="21" t="s">
        <v>60</v>
      </c>
      <c r="E29" s="51" t="s">
        <v>59</v>
      </c>
      <c r="F29" s="96"/>
      <c r="G29" s="20" t="s">
        <v>68</v>
      </c>
      <c r="H29" s="21" t="s">
        <v>60</v>
      </c>
      <c r="I29" s="64" t="s">
        <v>69</v>
      </c>
    </row>
    <row r="30" spans="1:14" x14ac:dyDescent="0.3">
      <c r="A30" s="13"/>
      <c r="B30" s="22"/>
      <c r="C30" s="23"/>
      <c r="D30" s="24"/>
      <c r="E30" s="50"/>
      <c r="F30" s="53"/>
      <c r="G30" s="23"/>
      <c r="H30" s="24"/>
      <c r="I30" s="65"/>
    </row>
    <row r="31" spans="1:14" x14ac:dyDescent="0.3">
      <c r="A31" s="25" t="s">
        <v>40</v>
      </c>
      <c r="B31" s="26">
        <f>SUM(B32:B37)</f>
        <v>6000</v>
      </c>
      <c r="C31" s="26">
        <f>SUM(C32:C37)</f>
        <v>5500</v>
      </c>
      <c r="D31" s="27">
        <f t="shared" ref="D31" si="1">SUM(D32:D37)</f>
        <v>0</v>
      </c>
      <c r="E31" s="26">
        <f>SUM(E32:E37)</f>
        <v>500</v>
      </c>
      <c r="F31" s="27">
        <f>SUM(F32:F37)</f>
        <v>4051.6899999999996</v>
      </c>
      <c r="G31" s="27">
        <f t="shared" ref="G31:I31" si="2">SUM(G32:G37)</f>
        <v>3164.4399999999996</v>
      </c>
      <c r="H31" s="27">
        <f t="shared" si="2"/>
        <v>887.25</v>
      </c>
      <c r="I31" s="27">
        <f t="shared" si="2"/>
        <v>0</v>
      </c>
    </row>
    <row r="32" spans="1:14" x14ac:dyDescent="0.3">
      <c r="A32" s="6" t="s">
        <v>37</v>
      </c>
      <c r="B32" s="28">
        <f t="shared" ref="B32:B64" si="3">SUM(C32:E32)</f>
        <v>1000</v>
      </c>
      <c r="C32" s="29">
        <v>1000</v>
      </c>
      <c r="D32" s="7"/>
      <c r="E32" s="30"/>
      <c r="F32" s="66">
        <f>SUM(G32:I32)</f>
        <v>975</v>
      </c>
      <c r="G32" s="29">
        <v>975</v>
      </c>
      <c r="H32" s="7"/>
      <c r="I32" s="30"/>
    </row>
    <row r="33" spans="1:11" x14ac:dyDescent="0.3">
      <c r="A33" s="6" t="s">
        <v>43</v>
      </c>
      <c r="B33" s="28">
        <f t="shared" si="3"/>
        <v>1500</v>
      </c>
      <c r="C33" s="29">
        <v>1000</v>
      </c>
      <c r="D33" s="7"/>
      <c r="E33" s="30">
        <v>500</v>
      </c>
      <c r="F33" s="66">
        <f>SUM(G33:I33)</f>
        <v>0</v>
      </c>
      <c r="G33" s="29"/>
      <c r="H33" s="7"/>
      <c r="I33" s="30"/>
    </row>
    <row r="34" spans="1:11" x14ac:dyDescent="0.3">
      <c r="A34" s="6" t="s">
        <v>44</v>
      </c>
      <c r="B34" s="28">
        <v>1500</v>
      </c>
      <c r="C34" s="29">
        <v>1500</v>
      </c>
      <c r="D34" s="7"/>
      <c r="E34" s="30"/>
      <c r="F34" s="66">
        <f>SUM(G34:I34)</f>
        <v>1458.53</v>
      </c>
      <c r="G34" s="76">
        <v>1458.53</v>
      </c>
      <c r="H34" s="7"/>
      <c r="I34" s="30"/>
    </row>
    <row r="35" spans="1:11" x14ac:dyDescent="0.3">
      <c r="A35" s="6" t="s">
        <v>45</v>
      </c>
      <c r="B35" s="28">
        <v>2000</v>
      </c>
      <c r="C35" s="29">
        <v>2000</v>
      </c>
      <c r="D35" s="7"/>
      <c r="E35" s="30"/>
      <c r="F35" s="66">
        <f>SUM(G35:I35)</f>
        <v>1618.1599999999999</v>
      </c>
      <c r="G35" s="67">
        <v>730.91</v>
      </c>
      <c r="H35" s="7">
        <v>887.25</v>
      </c>
      <c r="I35" s="30"/>
    </row>
    <row r="36" spans="1:11" x14ac:dyDescent="0.3">
      <c r="A36" s="47" t="s">
        <v>46</v>
      </c>
      <c r="B36" s="28">
        <f t="shared" si="3"/>
        <v>0</v>
      </c>
      <c r="C36" s="48">
        <v>0</v>
      </c>
      <c r="D36" s="48"/>
      <c r="E36" s="48"/>
      <c r="F36" s="66">
        <f t="shared" ref="F36:F37" si="4">SUM(G36:I36)</f>
        <v>0</v>
      </c>
      <c r="G36" s="71"/>
      <c r="H36" s="71"/>
      <c r="I36" s="71"/>
    </row>
    <row r="37" spans="1:11" x14ac:dyDescent="0.3">
      <c r="A37" s="47" t="s">
        <v>47</v>
      </c>
      <c r="B37" s="28">
        <f t="shared" si="3"/>
        <v>0</v>
      </c>
      <c r="C37" s="48">
        <v>0</v>
      </c>
      <c r="D37" s="48"/>
      <c r="E37" s="48"/>
      <c r="F37" s="66">
        <f t="shared" si="4"/>
        <v>0</v>
      </c>
      <c r="G37" s="71"/>
      <c r="H37" s="71"/>
      <c r="I37" s="71"/>
      <c r="K37" s="70"/>
    </row>
    <row r="38" spans="1:11" x14ac:dyDescent="0.3">
      <c r="A38" s="31" t="s">
        <v>14</v>
      </c>
      <c r="B38" s="26">
        <f t="shared" ref="B38:E38" si="5">SUM(B39:B43)</f>
        <v>21200</v>
      </c>
      <c r="C38" s="26">
        <f t="shared" si="5"/>
        <v>8240</v>
      </c>
      <c r="D38" s="26">
        <f t="shared" si="5"/>
        <v>5440</v>
      </c>
      <c r="E38" s="26">
        <f t="shared" si="5"/>
        <v>7520</v>
      </c>
      <c r="F38" s="68">
        <f>SUM(F39:F43)</f>
        <v>20757.910000000003</v>
      </c>
      <c r="G38" s="68">
        <f t="shared" ref="G38:I38" si="6">SUM(G39:G43)</f>
        <v>3515.1100000000015</v>
      </c>
      <c r="H38" s="68">
        <f t="shared" si="6"/>
        <v>6514.95</v>
      </c>
      <c r="I38" s="68">
        <f t="shared" si="6"/>
        <v>10727.85</v>
      </c>
    </row>
    <row r="39" spans="1:11" x14ac:dyDescent="0.3">
      <c r="A39" s="6" t="s">
        <v>28</v>
      </c>
      <c r="B39" s="28">
        <f t="shared" si="3"/>
        <v>15200</v>
      </c>
      <c r="C39" s="29">
        <v>2740</v>
      </c>
      <c r="D39" s="7">
        <v>5440</v>
      </c>
      <c r="E39" s="30">
        <v>7020</v>
      </c>
      <c r="F39" s="66">
        <f>SUM(G39:I39)</f>
        <v>15810.190000000002</v>
      </c>
      <c r="G39" s="7">
        <f>15810.19-H39-I39</f>
        <v>-309.99999999999818</v>
      </c>
      <c r="H39" s="7">
        <v>5627.7</v>
      </c>
      <c r="I39" s="30">
        <f>F23-1295.01</f>
        <v>10492.49</v>
      </c>
      <c r="K39" s="70"/>
    </row>
    <row r="40" spans="1:11" ht="36.75" x14ac:dyDescent="0.3">
      <c r="A40" s="16" t="s">
        <v>30</v>
      </c>
      <c r="B40" s="28">
        <f t="shared" si="3"/>
        <v>1000</v>
      </c>
      <c r="C40" s="29">
        <v>1000</v>
      </c>
      <c r="D40" s="7"/>
      <c r="E40" s="30"/>
      <c r="F40" s="66">
        <f>SUM(G40:I40)</f>
        <v>1122.6100000000001</v>
      </c>
      <c r="G40" s="29">
        <f>1122.61-H40-I40</f>
        <v>0</v>
      </c>
      <c r="H40" s="7">
        <v>887.25</v>
      </c>
      <c r="I40" s="30">
        <f>600-364.64</f>
        <v>235.36</v>
      </c>
      <c r="K40" s="70"/>
    </row>
    <row r="41" spans="1:11" ht="36.75" x14ac:dyDescent="0.3">
      <c r="A41" s="16" t="s">
        <v>62</v>
      </c>
      <c r="B41" s="28">
        <f t="shared" si="3"/>
        <v>1000</v>
      </c>
      <c r="C41" s="29">
        <v>1000</v>
      </c>
      <c r="D41" s="7"/>
      <c r="E41" s="30"/>
      <c r="F41" s="66">
        <f>SUM(G41:I41)</f>
        <v>762.5</v>
      </c>
      <c r="G41" s="77">
        <v>762.5</v>
      </c>
      <c r="H41" s="7"/>
      <c r="I41" s="30"/>
    </row>
    <row r="42" spans="1:11" ht="36.75" x14ac:dyDescent="0.3">
      <c r="A42" s="16" t="s">
        <v>31</v>
      </c>
      <c r="B42" s="28">
        <f t="shared" si="3"/>
        <v>2000</v>
      </c>
      <c r="C42" s="29">
        <v>2000</v>
      </c>
      <c r="D42" s="7"/>
      <c r="E42" s="30"/>
      <c r="F42" s="66">
        <f>SUM(G42:I42)</f>
        <v>1862.61</v>
      </c>
      <c r="G42" s="29">
        <v>1862.61</v>
      </c>
      <c r="H42" s="7"/>
      <c r="I42" s="30"/>
    </row>
    <row r="43" spans="1:11" ht="35.450000000000003" customHeight="1" x14ac:dyDescent="0.3">
      <c r="A43" s="16" t="s">
        <v>32</v>
      </c>
      <c r="B43" s="28">
        <f t="shared" si="3"/>
        <v>2000</v>
      </c>
      <c r="C43" s="29">
        <v>1500</v>
      </c>
      <c r="D43" s="7"/>
      <c r="E43" s="30">
        <v>500</v>
      </c>
      <c r="F43" s="66">
        <f>SUM(G43:I43)</f>
        <v>1200</v>
      </c>
      <c r="G43" s="29">
        <v>1200</v>
      </c>
      <c r="H43" s="7"/>
      <c r="I43" s="30"/>
    </row>
    <row r="44" spans="1:11" x14ac:dyDescent="0.3">
      <c r="A44" s="31" t="s">
        <v>15</v>
      </c>
      <c r="B44" s="26">
        <f t="shared" ref="B44:I44" si="7">SUM(B45:B53)</f>
        <v>32545</v>
      </c>
      <c r="C44" s="26">
        <f t="shared" si="7"/>
        <v>13200</v>
      </c>
      <c r="D44" s="26">
        <f t="shared" si="7"/>
        <v>17745</v>
      </c>
      <c r="E44" s="26">
        <f t="shared" si="7"/>
        <v>1600</v>
      </c>
      <c r="F44" s="26">
        <f t="shared" si="7"/>
        <v>25416.95</v>
      </c>
      <c r="G44" s="26">
        <f t="shared" si="7"/>
        <v>7671.9500000000016</v>
      </c>
      <c r="H44" s="26">
        <f t="shared" si="7"/>
        <v>17745</v>
      </c>
      <c r="I44" s="26">
        <f t="shared" si="7"/>
        <v>0</v>
      </c>
    </row>
    <row r="45" spans="1:11" x14ac:dyDescent="0.3">
      <c r="A45" s="6" t="s">
        <v>33</v>
      </c>
      <c r="B45" s="28">
        <v>3000</v>
      </c>
      <c r="C45" s="29">
        <v>2500</v>
      </c>
      <c r="D45" s="7"/>
      <c r="E45" s="30">
        <v>500</v>
      </c>
      <c r="F45" s="66">
        <f t="shared" ref="F45:F53" si="8">SUM(G45:I45)</f>
        <v>1558.1</v>
      </c>
      <c r="G45" s="29">
        <v>1558.1</v>
      </c>
      <c r="H45" s="7"/>
      <c r="I45" s="30"/>
    </row>
    <row r="46" spans="1:11" x14ac:dyDescent="0.3">
      <c r="A46" s="6" t="s">
        <v>53</v>
      </c>
      <c r="B46" s="28">
        <f t="shared" si="3"/>
        <v>1600</v>
      </c>
      <c r="C46" s="29">
        <v>1600</v>
      </c>
      <c r="D46" s="7"/>
      <c r="E46" s="30"/>
      <c r="F46" s="66">
        <f t="shared" si="8"/>
        <v>0</v>
      </c>
      <c r="G46" s="29"/>
      <c r="H46" s="7"/>
      <c r="I46" s="30"/>
    </row>
    <row r="47" spans="1:11" x14ac:dyDescent="0.3">
      <c r="A47" s="6" t="s">
        <v>51</v>
      </c>
      <c r="B47" s="28">
        <f t="shared" si="3"/>
        <v>1000</v>
      </c>
      <c r="C47" s="29">
        <v>1000</v>
      </c>
      <c r="D47" s="7"/>
      <c r="E47" s="30"/>
      <c r="F47" s="66">
        <f t="shared" si="8"/>
        <v>0</v>
      </c>
      <c r="G47" s="29"/>
      <c r="H47" s="7"/>
      <c r="I47" s="30"/>
    </row>
    <row r="48" spans="1:11" x14ac:dyDescent="0.3">
      <c r="A48" s="6" t="s">
        <v>52</v>
      </c>
      <c r="B48" s="28">
        <v>2300</v>
      </c>
      <c r="C48" s="29">
        <v>1800</v>
      </c>
      <c r="D48" s="7"/>
      <c r="E48" s="30">
        <v>500</v>
      </c>
      <c r="F48" s="66">
        <f t="shared" si="8"/>
        <v>2111</v>
      </c>
      <c r="G48" s="29">
        <v>2111</v>
      </c>
      <c r="H48" s="7"/>
      <c r="I48" s="30"/>
    </row>
    <row r="49" spans="1:10" x14ac:dyDescent="0.3">
      <c r="A49" s="6" t="s">
        <v>48</v>
      </c>
      <c r="B49" s="28">
        <f t="shared" si="3"/>
        <v>1000</v>
      </c>
      <c r="C49" s="29">
        <v>500</v>
      </c>
      <c r="D49" s="7"/>
      <c r="E49" s="30">
        <v>500</v>
      </c>
      <c r="F49" s="66">
        <f t="shared" si="8"/>
        <v>528.96</v>
      </c>
      <c r="G49" s="29">
        <v>528.96</v>
      </c>
      <c r="H49" s="7"/>
      <c r="I49" s="30"/>
    </row>
    <row r="50" spans="1:10" x14ac:dyDescent="0.3">
      <c r="A50" s="6" t="s">
        <v>49</v>
      </c>
      <c r="B50" s="28">
        <f t="shared" si="3"/>
        <v>1500</v>
      </c>
      <c r="C50" s="29">
        <v>1400</v>
      </c>
      <c r="D50" s="7"/>
      <c r="E50" s="30">
        <v>100</v>
      </c>
      <c r="F50" s="66">
        <f t="shared" si="8"/>
        <v>0</v>
      </c>
      <c r="G50" s="29"/>
      <c r="H50" s="7"/>
      <c r="I50" s="30"/>
    </row>
    <row r="51" spans="1:10" ht="40.5" customHeight="1" x14ac:dyDescent="0.3">
      <c r="A51" s="16" t="s">
        <v>50</v>
      </c>
      <c r="B51" s="28">
        <v>2000</v>
      </c>
      <c r="C51" s="29">
        <v>2000</v>
      </c>
      <c r="D51" s="7"/>
      <c r="E51" s="72"/>
      <c r="F51" s="66">
        <f t="shared" si="8"/>
        <v>1750.1</v>
      </c>
      <c r="G51" s="78">
        <v>1750.1</v>
      </c>
      <c r="H51" s="71"/>
      <c r="I51" s="71"/>
    </row>
    <row r="52" spans="1:10" ht="36.75" x14ac:dyDescent="0.3">
      <c r="A52" s="16" t="s">
        <v>71</v>
      </c>
      <c r="B52" s="28">
        <f t="shared" si="3"/>
        <v>600</v>
      </c>
      <c r="C52" s="29">
        <v>600</v>
      </c>
      <c r="D52" s="7"/>
      <c r="E52" s="72"/>
      <c r="F52" s="66">
        <f t="shared" si="8"/>
        <v>19.3</v>
      </c>
      <c r="G52" s="78">
        <v>19.3</v>
      </c>
      <c r="H52" s="71"/>
      <c r="I52" s="71"/>
    </row>
    <row r="53" spans="1:10" x14ac:dyDescent="0.3">
      <c r="A53" s="16" t="s">
        <v>72</v>
      </c>
      <c r="B53" s="28">
        <f t="shared" si="3"/>
        <v>19545</v>
      </c>
      <c r="C53" s="48">
        <v>1800</v>
      </c>
      <c r="D53" s="48">
        <v>17745</v>
      </c>
      <c r="E53" s="48"/>
      <c r="F53" s="80">
        <f t="shared" si="8"/>
        <v>19449.490000000002</v>
      </c>
      <c r="G53" s="78">
        <f>19449.49-H53</f>
        <v>1704.4900000000016</v>
      </c>
      <c r="H53" s="78">
        <v>17745</v>
      </c>
      <c r="I53" s="71"/>
    </row>
    <row r="54" spans="1:10" x14ac:dyDescent="0.3">
      <c r="A54" s="25" t="s">
        <v>55</v>
      </c>
      <c r="B54" s="26">
        <f>SUM(B55:B58)</f>
        <v>7700</v>
      </c>
      <c r="C54" s="26">
        <f>SUM(C55:C58)</f>
        <v>6700</v>
      </c>
      <c r="D54" s="26">
        <f>SUM(D55:D58)</f>
        <v>0</v>
      </c>
      <c r="E54" s="26">
        <f>SUM(E55:E58)</f>
        <v>1000</v>
      </c>
      <c r="F54" s="26">
        <f>SUM(F55:F58)</f>
        <v>2112.92</v>
      </c>
      <c r="G54" s="26">
        <f t="shared" ref="G54:I54" si="9">SUM(G55:G58)</f>
        <v>1765.92</v>
      </c>
      <c r="H54" s="26">
        <f t="shared" si="9"/>
        <v>0</v>
      </c>
      <c r="I54" s="26">
        <f t="shared" si="9"/>
        <v>347</v>
      </c>
    </row>
    <row r="55" spans="1:10" x14ac:dyDescent="0.3">
      <c r="A55" s="49" t="s">
        <v>39</v>
      </c>
      <c r="B55" s="28">
        <f>C55</f>
        <v>2200</v>
      </c>
      <c r="C55" s="29">
        <v>2200</v>
      </c>
      <c r="D55" s="7"/>
      <c r="E55" s="30"/>
      <c r="F55" s="66">
        <f>SUM(G55:I55)</f>
        <v>612.92000000000007</v>
      </c>
      <c r="G55" s="29">
        <v>265.92</v>
      </c>
      <c r="H55" s="7"/>
      <c r="I55" s="30">
        <v>347</v>
      </c>
    </row>
    <row r="56" spans="1:10" x14ac:dyDescent="0.3">
      <c r="A56" s="6" t="s">
        <v>41</v>
      </c>
      <c r="B56" s="28">
        <f t="shared" si="3"/>
        <v>1500</v>
      </c>
      <c r="C56" s="29">
        <v>1500</v>
      </c>
      <c r="D56" s="7"/>
      <c r="E56" s="30"/>
      <c r="F56" s="66">
        <f>SUM(G56:I56)</f>
        <v>1500</v>
      </c>
      <c r="G56" s="82">
        <v>1500</v>
      </c>
      <c r="H56" s="7"/>
      <c r="I56" s="30"/>
    </row>
    <row r="57" spans="1:10" x14ac:dyDescent="0.3">
      <c r="A57" s="32" t="s">
        <v>42</v>
      </c>
      <c r="B57" s="28">
        <f t="shared" si="3"/>
        <v>1500</v>
      </c>
      <c r="C57" s="29">
        <v>1500</v>
      </c>
      <c r="D57" s="7"/>
      <c r="E57" s="30"/>
      <c r="F57" s="80">
        <f t="shared" ref="F57:F58" si="10">SUM(G57:I57)</f>
        <v>0</v>
      </c>
      <c r="G57" s="71"/>
      <c r="H57" s="71"/>
      <c r="I57" s="71"/>
    </row>
    <row r="58" spans="1:10" x14ac:dyDescent="0.3">
      <c r="A58" s="6" t="s">
        <v>54</v>
      </c>
      <c r="B58" s="28">
        <f t="shared" si="3"/>
        <v>2500</v>
      </c>
      <c r="C58" s="29">
        <v>1500</v>
      </c>
      <c r="D58" s="7"/>
      <c r="E58" s="52">
        <v>1000</v>
      </c>
      <c r="F58" s="80">
        <f t="shared" si="10"/>
        <v>0</v>
      </c>
      <c r="G58" s="71"/>
      <c r="H58" s="71"/>
      <c r="I58" s="71"/>
    </row>
    <row r="59" spans="1:10" x14ac:dyDescent="0.3">
      <c r="A59" s="25" t="s">
        <v>16</v>
      </c>
      <c r="B59" s="26">
        <f>SUM(B60:B63)</f>
        <v>2500</v>
      </c>
      <c r="C59" s="26">
        <f>SUM(C60:C63)</f>
        <v>2500</v>
      </c>
      <c r="D59" s="26">
        <f>SUM(D60:D63)</f>
        <v>0</v>
      </c>
      <c r="E59" s="26">
        <f>SUM(E60:E63)</f>
        <v>0</v>
      </c>
      <c r="F59" s="26">
        <f>SUM(F60:F63)</f>
        <v>1380.65</v>
      </c>
      <c r="G59" s="26">
        <f t="shared" ref="G59:I59" si="11">SUM(G60:G63)</f>
        <v>1380.65</v>
      </c>
      <c r="H59" s="26">
        <f t="shared" si="11"/>
        <v>0</v>
      </c>
      <c r="I59" s="26">
        <f t="shared" si="11"/>
        <v>0</v>
      </c>
    </row>
    <row r="60" spans="1:10" x14ac:dyDescent="0.3">
      <c r="A60" s="6" t="s">
        <v>17</v>
      </c>
      <c r="B60" s="28">
        <f t="shared" si="3"/>
        <v>200</v>
      </c>
      <c r="C60" s="29">
        <v>200</v>
      </c>
      <c r="D60" s="7"/>
      <c r="E60" s="30"/>
      <c r="F60" s="66">
        <f>SUM(G60:I60)</f>
        <v>15.05</v>
      </c>
      <c r="G60" s="29">
        <v>15.05</v>
      </c>
      <c r="H60" s="7"/>
      <c r="I60" s="30"/>
    </row>
    <row r="61" spans="1:10" ht="39.75" customHeight="1" x14ac:dyDescent="0.3">
      <c r="A61" s="16" t="s">
        <v>34</v>
      </c>
      <c r="B61" s="28">
        <f t="shared" si="3"/>
        <v>500</v>
      </c>
      <c r="C61" s="29">
        <v>500</v>
      </c>
      <c r="D61" s="7"/>
      <c r="E61" s="30"/>
      <c r="F61" s="66">
        <f>SUM(G61:I61)</f>
        <v>390.6</v>
      </c>
      <c r="G61" s="49">
        <v>390.6</v>
      </c>
      <c r="H61" s="7"/>
      <c r="I61" s="30"/>
    </row>
    <row r="62" spans="1:10" x14ac:dyDescent="0.3">
      <c r="A62" s="32" t="s">
        <v>57</v>
      </c>
      <c r="B62" s="28">
        <f t="shared" si="3"/>
        <v>1000</v>
      </c>
      <c r="C62" s="29">
        <v>1000</v>
      </c>
      <c r="D62" s="7"/>
      <c r="E62" s="30"/>
      <c r="F62" s="66">
        <f>SUM(G62:I62)</f>
        <v>960</v>
      </c>
      <c r="G62" s="29">
        <v>960</v>
      </c>
      <c r="H62" s="7"/>
      <c r="I62" s="30"/>
      <c r="J62" s="70"/>
    </row>
    <row r="63" spans="1:10" x14ac:dyDescent="0.3">
      <c r="A63" s="6" t="s">
        <v>56</v>
      </c>
      <c r="B63" s="28">
        <f t="shared" si="3"/>
        <v>800</v>
      </c>
      <c r="C63" s="29">
        <v>800</v>
      </c>
      <c r="D63" s="7"/>
      <c r="E63" s="30"/>
      <c r="F63" s="66">
        <f>SUM(G63:I63)</f>
        <v>15</v>
      </c>
      <c r="G63" s="79">
        <v>15</v>
      </c>
      <c r="H63" s="74"/>
      <c r="I63" s="75"/>
    </row>
    <row r="64" spans="1:10" x14ac:dyDescent="0.3">
      <c r="A64" s="25" t="s">
        <v>58</v>
      </c>
      <c r="B64" s="26">
        <f t="shared" si="3"/>
        <v>1510</v>
      </c>
      <c r="C64" s="27">
        <v>1510</v>
      </c>
      <c r="D64" s="27"/>
      <c r="E64" s="27"/>
      <c r="F64" s="26">
        <f>SUM(G64:I64)</f>
        <v>499.83</v>
      </c>
      <c r="G64" s="27">
        <v>499.83</v>
      </c>
      <c r="H64" s="19"/>
      <c r="I64" s="69"/>
    </row>
    <row r="65" spans="1:10" ht="19.5" thickBot="1" x14ac:dyDescent="0.35">
      <c r="A65" s="33" t="s">
        <v>18</v>
      </c>
      <c r="B65" s="34">
        <f>B31+B38+B44+B54+B59+B64</f>
        <v>71455</v>
      </c>
      <c r="C65" s="34">
        <f>C31+C38+C44+C54+C59+C64</f>
        <v>37650</v>
      </c>
      <c r="D65" s="34">
        <f>D31+D38+D44+D54+D59+D64</f>
        <v>23185</v>
      </c>
      <c r="E65" s="34">
        <f>E31+E38+E44+E54+E59+E64</f>
        <v>10620</v>
      </c>
      <c r="F65" s="26">
        <f>F31+F38+F44+F54+F59+F64</f>
        <v>54219.950000000004</v>
      </c>
      <c r="G65" s="26">
        <f t="shared" ref="G65:I65" si="12">G31+G38+G44+G54+G59+G64</f>
        <v>17997.900000000005</v>
      </c>
      <c r="H65" s="26">
        <f t="shared" si="12"/>
        <v>25147.200000000001</v>
      </c>
      <c r="I65" s="26">
        <f t="shared" si="12"/>
        <v>11074.85</v>
      </c>
      <c r="J65" s="70"/>
    </row>
    <row r="66" spans="1:10" x14ac:dyDescent="0.3">
      <c r="A66" s="3"/>
      <c r="B66" s="3"/>
      <c r="C66" s="3"/>
      <c r="D66" s="3"/>
      <c r="E66" s="3"/>
      <c r="F66" s="66"/>
      <c r="G66" s="29"/>
      <c r="H66" s="7"/>
      <c r="I66" s="30"/>
    </row>
    <row r="67" spans="1:10" x14ac:dyDescent="0.3">
      <c r="A67" s="46" t="s">
        <v>29</v>
      </c>
      <c r="B67" s="19">
        <f>B26-B65</f>
        <v>0</v>
      </c>
      <c r="C67" s="19"/>
      <c r="D67" s="19"/>
      <c r="E67" s="19"/>
      <c r="F67" s="26"/>
      <c r="G67" s="27"/>
      <c r="H67" s="19"/>
      <c r="I67" s="69"/>
    </row>
    <row r="68" spans="1:10" x14ac:dyDescent="0.3">
      <c r="A68" s="3"/>
      <c r="B68" s="45"/>
      <c r="C68" s="3"/>
      <c r="D68" s="3"/>
      <c r="E68" s="3"/>
      <c r="F68" s="73"/>
      <c r="G68" s="73"/>
      <c r="H68" s="73"/>
      <c r="I68" s="73"/>
    </row>
    <row r="69" spans="1:10" x14ac:dyDescent="0.3">
      <c r="A69" s="3"/>
      <c r="B69" s="3"/>
      <c r="C69" s="3"/>
      <c r="D69" s="3"/>
      <c r="E69" s="3"/>
    </row>
    <row r="70" spans="1:10" x14ac:dyDescent="0.3">
      <c r="A70" s="35" t="s">
        <v>35</v>
      </c>
      <c r="B70" s="36"/>
      <c r="C70" s="36"/>
      <c r="D70" s="36"/>
      <c r="E70" s="37"/>
    </row>
    <row r="71" spans="1:10" x14ac:dyDescent="0.3">
      <c r="A71" s="39"/>
      <c r="B71" s="40"/>
      <c r="C71" s="40"/>
      <c r="D71" s="40"/>
      <c r="E71" s="37"/>
    </row>
    <row r="72" spans="1:10" x14ac:dyDescent="0.3">
      <c r="A72" s="41" t="s">
        <v>75</v>
      </c>
      <c r="B72" s="40"/>
      <c r="C72" s="40"/>
      <c r="D72" s="40"/>
      <c r="E72" s="37"/>
    </row>
    <row r="73" spans="1:10" x14ac:dyDescent="0.3">
      <c r="A73" s="38"/>
      <c r="B73" s="36"/>
      <c r="C73" s="36"/>
      <c r="D73" s="36"/>
      <c r="E73" s="37"/>
    </row>
    <row r="74" spans="1:10" x14ac:dyDescent="0.3">
      <c r="A74" s="41" t="s">
        <v>38</v>
      </c>
      <c r="B74" s="40"/>
      <c r="C74" s="40"/>
      <c r="D74" s="40"/>
      <c r="E74" s="37"/>
    </row>
  </sheetData>
  <mergeCells count="8">
    <mergeCell ref="G28:I28"/>
    <mergeCell ref="B28:B29"/>
    <mergeCell ref="C28:E28"/>
    <mergeCell ref="A1:D1"/>
    <mergeCell ref="A2:D2"/>
    <mergeCell ref="B15:B16"/>
    <mergeCell ref="F15:F16"/>
    <mergeCell ref="F28:F29"/>
  </mergeCells>
  <pageMargins left="0" right="0" top="0" bottom="0" header="0.31496062992125984" footer="0.31496062992125984"/>
  <pageSetup paperSize="9" scale="71" orientation="landscape" verticalDpi="4294967294" r:id="rId1"/>
  <rowBreaks count="1" manualBreakCount="1">
    <brk id="37" max="9" man="1"/>
  </rowBreaks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Userr-PC1</dc:creator>
  <cp:lastModifiedBy>Aneliya Kaneva</cp:lastModifiedBy>
  <cp:lastPrinted>2020-09-10T08:34:48Z</cp:lastPrinted>
  <dcterms:created xsi:type="dcterms:W3CDTF">2018-08-14T12:41:15Z</dcterms:created>
  <dcterms:modified xsi:type="dcterms:W3CDTF">2020-09-10T08:35:24Z</dcterms:modified>
</cp:coreProperties>
</file>