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ons\2020_21 DG\Общи Събрания\30 май 2021\2. Фин Отчет 2020-21 към 30_04\"/>
    </mc:Choice>
  </mc:AlternateContent>
  <xr:revisionPtr revIDLastSave="0" documentId="13_ncr:1_{116B29D0-9343-41A6-918B-2F027A918AEF}" xr6:coauthVersionLast="46" xr6:coauthVersionMax="46" xr10:uidLastSave="{00000000-0000-0000-0000-000000000000}"/>
  <bookViews>
    <workbookView xWindow="-80" yWindow="-80" windowWidth="19360" windowHeight="10500" activeTab="3" xr2:uid="{00000000-000D-0000-FFFF-FFFF00000000}"/>
  </bookViews>
  <sheets>
    <sheet name="BAKB" sheetId="1" r:id="rId1"/>
    <sheet name="UnCR" sheetId="2" r:id="rId2"/>
    <sheet name="RAZHOD" sheetId="3" r:id="rId3"/>
    <sheet name="Kasa" sheetId="4" r:id="rId4"/>
  </sheets>
  <definedNames>
    <definedName name="_xlnm._FilterDatabase" localSheetId="2" hidden="1">RAZHOD!$A$4:$F$10</definedName>
  </definedNames>
  <calcPr calcId="181029"/>
</workbook>
</file>

<file path=xl/calcChain.xml><?xml version="1.0" encoding="utf-8"?>
<calcChain xmlns="http://schemas.openxmlformats.org/spreadsheetml/2006/main">
  <c r="E34" i="3" l="1"/>
  <c r="E30" i="3"/>
  <c r="D13" i="4" l="1"/>
  <c r="E175" i="3"/>
  <c r="E161" i="3"/>
  <c r="E144" i="3"/>
  <c r="E139" i="3"/>
  <c r="E114" i="3"/>
  <c r="E106" i="3"/>
  <c r="E80" i="3"/>
  <c r="E23" i="3"/>
  <c r="E60" i="3" l="1"/>
  <c r="E57" i="3" s="1"/>
  <c r="E179" i="3"/>
  <c r="E70" i="3"/>
  <c r="E122" i="3"/>
  <c r="D44" i="1"/>
  <c r="E174" i="3"/>
  <c r="E173" i="3" s="1"/>
  <c r="D8" i="1"/>
  <c r="D8" i="2" l="1"/>
  <c r="D43" i="1" l="1"/>
  <c r="E182" i="3" l="1"/>
  <c r="E192" i="3" s="1"/>
  <c r="D31" i="2"/>
  <c r="D37" i="1"/>
  <c r="D46" i="1" s="1"/>
  <c r="E131" i="3"/>
  <c r="E20" i="3" l="1"/>
  <c r="E46" i="3"/>
  <c r="E69" i="3"/>
  <c r="E63" i="3" s="1"/>
  <c r="E154" i="3"/>
  <c r="E152" i="3" s="1"/>
  <c r="E102" i="3"/>
  <c r="F43" i="2"/>
  <c r="E190" i="3" l="1"/>
  <c r="F11" i="2"/>
  <c r="F10" i="1"/>
  <c r="E76" i="3" l="1"/>
  <c r="E158" i="3"/>
  <c r="E125" i="3"/>
  <c r="E73" i="3" l="1"/>
  <c r="E117" i="3"/>
  <c r="E110" i="3" l="1"/>
  <c r="E121" i="3" l="1"/>
  <c r="E48" i="3"/>
  <c r="E39" i="3"/>
  <c r="E16" i="3"/>
  <c r="E5" i="3"/>
  <c r="D8" i="4"/>
  <c r="E19" i="3"/>
  <c r="G186" i="3" l="1"/>
  <c r="E191" i="3"/>
  <c r="D3" i="4"/>
  <c r="F127" i="4" l="1"/>
  <c r="D58" i="2" l="1"/>
  <c r="D64" i="2" s="1"/>
  <c r="D47" i="1" l="1"/>
  <c r="D3" i="1" l="1"/>
  <c r="D49" i="1" l="1"/>
  <c r="E50" i="1" l="1"/>
  <c r="G188" i="3"/>
  <c r="D65" i="2"/>
  <c r="D3" i="2" l="1"/>
  <c r="D67" i="2"/>
  <c r="E194" i="3"/>
</calcChain>
</file>

<file path=xl/sharedStrings.xml><?xml version="1.0" encoding="utf-8"?>
<sst xmlns="http://schemas.openxmlformats.org/spreadsheetml/2006/main" count="533" uniqueCount="284">
  <si>
    <t>БАКБ</t>
  </si>
  <si>
    <t>ОПИС НА ПРИХОДНИТЕ ДОКУМЕНТИ</t>
  </si>
  <si>
    <t>ОПИС НА ДОКУМЕНТИ</t>
  </si>
  <si>
    <t>ДАТА</t>
  </si>
  <si>
    <t>СУМА</t>
  </si>
  <si>
    <t>1. ЧЛЕНСКИ ВНОС</t>
  </si>
  <si>
    <t>ДАТА НА ПЛАЩАНЕ</t>
  </si>
  <si>
    <t>ОПИСАНИЕ</t>
  </si>
  <si>
    <t>ДОКУМЕНТ/ДОСТАВЧИК</t>
  </si>
  <si>
    <t>ДАТА НА ДОКУМЕНТИ</t>
  </si>
  <si>
    <t xml:space="preserve">СУМА </t>
  </si>
  <si>
    <t>БАНКА</t>
  </si>
  <si>
    <t>Лайънс клуб Русе Север</t>
  </si>
  <si>
    <t>5. ДРУГИ ПРИХОДИ</t>
  </si>
  <si>
    <t>Лайънс клуб Варна</t>
  </si>
  <si>
    <t>ВСИЧКО ПРИХОДИ</t>
  </si>
  <si>
    <t>ВСИЧКО РАЗХОДИ</t>
  </si>
  <si>
    <t>КАСА</t>
  </si>
  <si>
    <t>Лайънс клуб Велинград</t>
  </si>
  <si>
    <t>Лайънс клуб Силистра</t>
  </si>
  <si>
    <t>Лайънс клуб Русе</t>
  </si>
  <si>
    <t>Лайънс клуб Разград</t>
  </si>
  <si>
    <t>Лайънс клуб Велико Търново Царевец</t>
  </si>
  <si>
    <t>Лайънс клуб Търговище</t>
  </si>
  <si>
    <t>Лайънс клуб Стара Загора</t>
  </si>
  <si>
    <t>Лайънс клуб Панагюрище</t>
  </si>
  <si>
    <t>ДРУГИ РАЗХОДИ</t>
  </si>
  <si>
    <t>УнКР</t>
  </si>
  <si>
    <t xml:space="preserve"> </t>
  </si>
  <si>
    <t>Дарение</t>
  </si>
  <si>
    <t>Каса</t>
  </si>
  <si>
    <t>Лайънс клуб Пловдив</t>
  </si>
  <si>
    <t>Лайънс клуб Варна Академика</t>
  </si>
  <si>
    <t>Лайънс клуб Пазарджик</t>
  </si>
  <si>
    <t>4. ЦЕЛЕВИ ДАРЕНИЯ ЗА СЪФИНАНСИРАНЕ НА ПРОЕКТИ</t>
  </si>
  <si>
    <t>Лайънс клуб Пловдив Филипополис</t>
  </si>
  <si>
    <t>Банкови такси</t>
  </si>
  <si>
    <t>Теглене в брой</t>
  </si>
  <si>
    <t>Лайънс клуб София Средец</t>
  </si>
  <si>
    <t>Лайънс клуб Стара Загора Тракия</t>
  </si>
  <si>
    <t>1.2 НАЦ. СЪСТЕЗАНИЕ "БУКВОПЛЕТ"</t>
  </si>
  <si>
    <t>2.2 ОБУЧЕНИЕ НА РЕГИОНАЛНИ И ЗОНАЛНИ ПРЕДСЕДАТЕЛИ</t>
  </si>
  <si>
    <r>
      <t>2.3 УЧАСТИЯ В МЕЖДУНАРОДНИ ОБУЧЕНИЯ И СЕМИНАРИ /т</t>
    </r>
    <r>
      <rPr>
        <sz val="10"/>
        <rFont val="Calibri"/>
        <family val="2"/>
        <charset val="204"/>
      </rPr>
      <t>à</t>
    </r>
    <r>
      <rPr>
        <sz val="10"/>
        <rFont val="Arial"/>
        <family val="2"/>
        <charset val="204"/>
      </rPr>
      <t>кси/</t>
    </r>
  </si>
  <si>
    <t>4.1 НАЦ. КОНВЕНЦИЯ И ОБЩИ СЪБРАНИЯ</t>
  </si>
  <si>
    <t>5.1 ПОЩЕНСКИ РАЗХОДИ</t>
  </si>
  <si>
    <t>5.2 КАНЦЕЛАРСКИ МАТЕРИАЛИ ЗА НАЦ. КОНВЕНЦИЯ, ОБЩИ СЪБРАНИЯ И ДР.</t>
  </si>
  <si>
    <t>5.3 СЧЕТОВОДНИ УСЛУГИ</t>
  </si>
  <si>
    <t>6. ДРУГИ РАЗХОДИ /БАНКОВИ ТАКСИ и др./</t>
  </si>
  <si>
    <t>НАЧАЛНО САЛДО   01.07.2020</t>
  </si>
  <si>
    <t>Лайънс клуб Стара Загора Августа</t>
  </si>
  <si>
    <t>Лайънс клуб Велико Търново</t>
  </si>
  <si>
    <t>Лайънс клуб Габрово</t>
  </si>
  <si>
    <t>Лайънс клуб Добрич</t>
  </si>
  <si>
    <t>Лайънс клуб Велико Търново Арбанаси</t>
  </si>
  <si>
    <t>Лайънс клуб Пловдив Евредика</t>
  </si>
  <si>
    <t>Лайънс клуб Смолян</t>
  </si>
  <si>
    <t>Салдо 30.06.2020</t>
  </si>
  <si>
    <t>разходи</t>
  </si>
  <si>
    <t>чл. внос Свилена</t>
  </si>
  <si>
    <t>Чл. внос Пазарджик</t>
  </si>
  <si>
    <t>Чл. внос Търговище</t>
  </si>
  <si>
    <t>Салдо към 30.06.2020 за Лайънс година 2019/2020</t>
  </si>
  <si>
    <t>Членски внос 2020/2021</t>
  </si>
  <si>
    <t>30.06.2020</t>
  </si>
  <si>
    <t>Анелия Кънева</t>
  </si>
  <si>
    <t>Мария Павлова Гюрова, ЛК Евредика</t>
  </si>
  <si>
    <t>Таня Кирилова, ЛК Търговище</t>
  </si>
  <si>
    <t>Валя Томова , ЛК Търговище</t>
  </si>
  <si>
    <t>Неделина Младенова, ЛК Стара Загора Августа</t>
  </si>
  <si>
    <t>Светлана Панайотова, ЛК Свилена Свиленград</t>
  </si>
  <si>
    <t>Емил Димитров, ЛК Пловдив Филипополис</t>
  </si>
  <si>
    <t>Пепа Пенелова</t>
  </si>
  <si>
    <t>Тотка Лазарова, ЛК Плевен Мизия</t>
  </si>
  <si>
    <t>Ивайло Дачев</t>
  </si>
  <si>
    <t>Георги Дюлгерски</t>
  </si>
  <si>
    <t>Мариета Павлова ЛК Огледало</t>
  </si>
  <si>
    <t>Гергана Стоева</t>
  </si>
  <si>
    <t>Лайънс клуб Пазарджик Тракия</t>
  </si>
  <si>
    <t>Мирослав Петков</t>
  </si>
  <si>
    <t>Герго Гергов</t>
  </si>
  <si>
    <t>Емилия Петкова</t>
  </si>
  <si>
    <t>Лайънс клуб Виа Понтика Бургас</t>
  </si>
  <si>
    <t>Мария Бензарова</t>
  </si>
  <si>
    <t>Евгения Стефанова</t>
  </si>
  <si>
    <t>Карина Генчева</t>
  </si>
  <si>
    <t>Недялко Гидиков</t>
  </si>
  <si>
    <t>Валентина Станчева</t>
  </si>
  <si>
    <t>Членове АЛК</t>
  </si>
  <si>
    <t>Дарения за ЛЕО</t>
  </si>
  <si>
    <t>Грант за промотиране на дейности</t>
  </si>
  <si>
    <t>Лайънс клуб Свилена</t>
  </si>
  <si>
    <t>Лайънс клуб Русе Сексагинта Приста</t>
  </si>
  <si>
    <t>Н. Лазаров - ЛК Пазарджик</t>
  </si>
  <si>
    <t>ББ 484/27.08.2020</t>
  </si>
  <si>
    <t>Върната сума платена за Lion's camp Martin Drogemuller</t>
  </si>
  <si>
    <t>Върната сума платена за Lion's camp Roland Berger</t>
  </si>
  <si>
    <t>ББ 489/25.09.2020</t>
  </si>
  <si>
    <t>Значки, визитки, флагчета, шалчета</t>
  </si>
  <si>
    <t>ф-ра 3000003083 - Тева-ТМ ООД</t>
  </si>
  <si>
    <t>1.1 КОНКУРС "ПЛАКАТ НА МИРА"</t>
  </si>
  <si>
    <t>1.4 ЗА БОРБА С ДИАБЕТА</t>
  </si>
  <si>
    <t>1.5 ГРИЖА ЗА ОПАЗВАНЕ НА ОКОЛНАТА СРЕДА</t>
  </si>
  <si>
    <t>1.6. МУЗИКАЛЕН КОНКУРС И "МЛАД ПОСЛАНИК" ЗА УЧАСТНИЦИ ОТ БЪЛГАРИЯ НА ЕФ 2021, СОЛУН</t>
  </si>
  <si>
    <t xml:space="preserve">2.1 ОБУЧЕНИЯ - РЛЛИ </t>
  </si>
  <si>
    <t>2.4 СЪБИТИЯ С ЛЕО</t>
  </si>
  <si>
    <t>2.5 ГОДИШНИ НАГРАДИ ЗА ДЕЙНОСТ - КЛУБНИ И ИНДИВИДУАЛНИ</t>
  </si>
  <si>
    <t>2.6 ГОДИШНИ НАГРАДИ ЗА УВЕЛИЧАВАНЕ НА КЛУБНИЯ СЪСТАВ</t>
  </si>
  <si>
    <t>3.1 СОЦИАЛНИ МРЕЖИ, ДИГИТАЛНА РЕКЛАМА, ПР</t>
  </si>
  <si>
    <t>3.2 САЙТ - администриране, поддръжка, хостинг и др.</t>
  </si>
  <si>
    <t>3.3 ПУБЛИКАЦИИ В МЕДИИ - онлайн и печатни</t>
  </si>
  <si>
    <t>3.4 ПРОДУКЦИЯ - ДИЗАЙН ВИЗИИ, ВИДЕО, ФОТО</t>
  </si>
  <si>
    <t>3.5 ДЕН НА ЛАЙЪНС В ООН</t>
  </si>
  <si>
    <t>3.6 ОТЛИЧИТЕЛНИ СИМВОЛИ НА Д130-БЪЛГАРИЯ (ФЛАГЧЕТА, ЗНАЧКИ, ПЛАКЕТИ)</t>
  </si>
  <si>
    <t>3.7 ПОДАРЪЦИ ЗА ПОВОДИ НА ЛАЙЪНС КЛУБОВЕ И ДР. ОРГАНИЗАЦИИ</t>
  </si>
  <si>
    <t>4.2 ПРЕДСТАВИТЕЛНИ РАЗХОДИ НА ДУ</t>
  </si>
  <si>
    <t>4.3 КОМАНДИРОВКИ GAT, КДУ</t>
  </si>
  <si>
    <t>5.4  ВЪНШНИ УСЛУГИ - вкл. абонамент онлайн платформи за срещи, събития и гласуване при необх.; ез. Преводи</t>
  </si>
  <si>
    <t>Нощувка лектори</t>
  </si>
  <si>
    <t>ф-ра 5673 - МАК ДИ ЕООД</t>
  </si>
  <si>
    <t>УнКБ</t>
  </si>
  <si>
    <t>Нощувки участници</t>
  </si>
  <si>
    <t>ф-ра 5674 - МАК ДИ ЕООД</t>
  </si>
  <si>
    <t>ф-ра 5677 - МАК ДИ ЕООД</t>
  </si>
  <si>
    <t>Разходи за лектори</t>
  </si>
  <si>
    <t>Разходи за участници</t>
  </si>
  <si>
    <t>ф-ра 5676 - МАК ДИ ЕООД</t>
  </si>
  <si>
    <t>ф-ра 261 - Сдружение ЦРОЗ</t>
  </si>
  <si>
    <t>Материали за обучение</t>
  </si>
  <si>
    <t>РКО</t>
  </si>
  <si>
    <t>Транспортни разходи обучител</t>
  </si>
  <si>
    <t>Нощувки участници НК Габрово</t>
  </si>
  <si>
    <t>ф-ра 5688 - МАК ДИ ЕООД</t>
  </si>
  <si>
    <t>Услуга съгл.  договор - дигит. реклама</t>
  </si>
  <si>
    <t>ф-ра 115 - Ен Ивентс ЕООД</t>
  </si>
  <si>
    <t>Наем зала</t>
  </si>
  <si>
    <t>ф-ра 255 - Исторически музей Панагюрище</t>
  </si>
  <si>
    <t>ф-ра 1000004913 - Ковекс - 2 ЕООД</t>
  </si>
  <si>
    <t>Хотелско настаняване участници</t>
  </si>
  <si>
    <t>ф-ра 4000014606 - Тракийски хотелиери ЕООД</t>
  </si>
  <si>
    <t>ф-ра 4000014694 - Тракийски хотелиери ЕООД</t>
  </si>
  <si>
    <t>ф-ра 106 - Тракийски хотелиери ЕООД</t>
  </si>
  <si>
    <t>INV56698141 - ZOOM</t>
  </si>
  <si>
    <t>Абонамент ZOOM пратформа 10 USD</t>
  </si>
  <si>
    <t xml:space="preserve">Дарение за ЛЕО клуб Русе </t>
  </si>
  <si>
    <t>ББ 17</t>
  </si>
  <si>
    <t>Дарение за ЛЕО клуб Габрово</t>
  </si>
  <si>
    <t>Дарение за ЛЕО клуб Панагюрище</t>
  </si>
  <si>
    <t>Дарение за ЛЕО клуб Стара Загора</t>
  </si>
  <si>
    <t>Дарение за ЛЕО клуб Пловдив</t>
  </si>
  <si>
    <t>Превод на устав от английски</t>
  </si>
  <si>
    <t>ф-ра 280 - Бългериън Транслейшън сървисис ЕООД</t>
  </si>
  <si>
    <t>Поддръжка сайт и хостинг</t>
  </si>
  <si>
    <t>ф-ра 1000000612 - Гейт.БГ ЕООД</t>
  </si>
  <si>
    <t>ф-ра 118 - Ен Ивентс ЕООД</t>
  </si>
  <si>
    <t>Inv  9.11.2020 - 20 Евра</t>
  </si>
  <si>
    <t>Inv  - 20 Евра</t>
  </si>
  <si>
    <t>Два комплекта Peace Poster</t>
  </si>
  <si>
    <t>Копирни услуги</t>
  </si>
  <si>
    <t>ф-ра 54323 - Оптиком ООД</t>
  </si>
  <si>
    <t>Папки, химикали</t>
  </si>
  <si>
    <t>ф-ра 3000003160 - Тева-ТМ ООД</t>
  </si>
  <si>
    <t>Плакати</t>
  </si>
  <si>
    <t>Силиконови гривни"Ние служим срещу Диабета"</t>
  </si>
  <si>
    <t>Inv  30.11.2020 - 20 Евра</t>
  </si>
  <si>
    <t>ф-ра 123 - Ен Ивентс ЕООД</t>
  </si>
  <si>
    <t>Виктор Петров - голямата награда</t>
  </si>
  <si>
    <t>ББ 31</t>
  </si>
  <si>
    <t>Вяра Пенчева - първа награда</t>
  </si>
  <si>
    <t>Яна Георгиева - втора награда</t>
  </si>
  <si>
    <t>Михаил Янев - трета награда</t>
  </si>
  <si>
    <t>Принадлежности за рисуване</t>
  </si>
  <si>
    <t>ф-ра 1200008123  - Мьомакс България ООД</t>
  </si>
  <si>
    <t>Абонамент ZOOM пратформа 60 USD</t>
  </si>
  <si>
    <t>Inv  10.12.2020 - 30 Евра</t>
  </si>
  <si>
    <t xml:space="preserve">Върната сума платена за Lion's camp Angelo D Arcangel </t>
  </si>
  <si>
    <t>ББ 32/18.12.2020</t>
  </si>
  <si>
    <t>Продажба на елеци</t>
  </si>
  <si>
    <t>Дарения ОС - Габрово</t>
  </si>
  <si>
    <t>Дарения кутия ЛЕО срещу глада</t>
  </si>
  <si>
    <t>Такса ТР - промяна обстоятелства</t>
  </si>
  <si>
    <t>ВБ 13.07.2020</t>
  </si>
  <si>
    <t>Такса ТР - публикуване ГФО</t>
  </si>
  <si>
    <t>ВБ 30.06.2020</t>
  </si>
  <si>
    <t>Плащане за програма</t>
  </si>
  <si>
    <t>Възстановена сума на непристъствали</t>
  </si>
  <si>
    <t>Вноска по сметка УнКБ</t>
  </si>
  <si>
    <t>ВБ 03.11.2020</t>
  </si>
  <si>
    <t>Пратки Еконт гривни за диабета по клубове, по ф-ри</t>
  </si>
  <si>
    <t>ф-ра 1109919 - Ин Тайм ООД</t>
  </si>
  <si>
    <t>1.8. Covid-19 /Бедствия и кризи/Борба с глада и други</t>
  </si>
  <si>
    <t>GAT  финансиране 500 USD</t>
  </si>
  <si>
    <t>Lions Clubs International</t>
  </si>
  <si>
    <t xml:space="preserve">Грант за РЛЛИ  </t>
  </si>
  <si>
    <t>Лайънс клуб Свилена Свиленград</t>
  </si>
  <si>
    <t>Аванс 900 USD (769,80 евро) 50% от LCI</t>
  </si>
  <si>
    <t>Доплащане 900 USD (768,66 евро) от LCI след финален отчет</t>
  </si>
  <si>
    <t>Аванс 3333,33 USD от общо 5000 USD (2851,11 евро)</t>
  </si>
  <si>
    <t>1.3 ГРИЖА ЗА ЗРЕНИЕТО</t>
  </si>
  <si>
    <t>Сертификати и рамки Лео клубове</t>
  </si>
  <si>
    <t>ББ 17 - 62.08 USD</t>
  </si>
  <si>
    <t>Визитки 1 и 2 ВДУ</t>
  </si>
  <si>
    <t>Банкови такси, вкл. пакет за 12 мес</t>
  </si>
  <si>
    <t>Inv FBADS-763-101162041/1.11.2020 - 14.83 Евра</t>
  </si>
  <si>
    <t xml:space="preserve">Подсилване публикации Фейсбук </t>
  </si>
  <si>
    <t>Куриерска услуга Плакат на мира за САЩ</t>
  </si>
  <si>
    <t>Такса ТР - промяна обстоятелства Устав</t>
  </si>
  <si>
    <t>20 броя шалчета на ЛК Пазарджик Тракия</t>
  </si>
  <si>
    <t>ЛК Видин Вида</t>
  </si>
  <si>
    <t>Членски внос 1-во полугодие</t>
  </si>
  <si>
    <t>Пратки Бълг.пощи Коледа, НГод чужбина</t>
  </si>
  <si>
    <t>Лихва</t>
  </si>
  <si>
    <t>Грант обучение зонални и регионални</t>
  </si>
  <si>
    <t>500 USD</t>
  </si>
  <si>
    <t>Лайънс клуб Велико Търново Янтар</t>
  </si>
  <si>
    <t>КРАЙНО САЛДО      30.04.2021</t>
  </si>
  <si>
    <t>Inv  04.01.2021 - 39.76 Евра</t>
  </si>
  <si>
    <t>Дарение Хърватия</t>
  </si>
  <si>
    <t>ф-ра 2154 - Агро Ти Ви</t>
  </si>
  <si>
    <t>ф-ра 127 - Ен Ивентс ЕООД</t>
  </si>
  <si>
    <t>Кандидатстване за грант за Екологични проекти</t>
  </si>
  <si>
    <t>Такса участие в Симпозиум - 200 Евра</t>
  </si>
  <si>
    <t>Inv 23.01.2021 - 40 Евра</t>
  </si>
  <si>
    <t>Inv 28.01.2021 - 25.22 Евра</t>
  </si>
  <si>
    <t>Inv 01.02.2021 - 4.08 Евра</t>
  </si>
  <si>
    <t>ф-ра 129 - Ен Ивентс ЕООД</t>
  </si>
  <si>
    <t>Inv 01.03.2021 - 2.79 Евра</t>
  </si>
  <si>
    <t>Inv 27.02.2021 - 40 Евра</t>
  </si>
  <si>
    <t>INV72338415- ZOOM</t>
  </si>
  <si>
    <t>Публикации в "Икономически Годишник 2021"</t>
  </si>
  <si>
    <t>ф-ра 1010614 - ТПП Стара Загора</t>
  </si>
  <si>
    <t>ф-ра 16633 - Меридиян Болярски ЕООД</t>
  </si>
  <si>
    <t>Тениски с рекламен надпис</t>
  </si>
  <si>
    <t>ф-ра 3000003254 - Тева ТМ ООД</t>
  </si>
  <si>
    <t>Шалчета</t>
  </si>
  <si>
    <t>ф-ра 3000003255 - Тева ТМ ООД</t>
  </si>
  <si>
    <t>Знаме ЛЕО и др</t>
  </si>
  <si>
    <t>Писмо НАП</t>
  </si>
  <si>
    <t>Такси за участие в Международната Лайънс Конвенция</t>
  </si>
  <si>
    <t>9*50 USD</t>
  </si>
  <si>
    <t>Дарение - 1200 Евра</t>
  </si>
  <si>
    <t>Inv 01.04.2021 - 28.78 Евра</t>
  </si>
  <si>
    <t>ф-ра 135 - Ен Ивентс ЕООД</t>
  </si>
  <si>
    <t>ф-ра 139 - Ен Ивентс ЕООД</t>
  </si>
  <si>
    <t>1.7.КАМПАНИЯ 100 на LCIF</t>
  </si>
  <si>
    <t>200 USD</t>
  </si>
  <si>
    <t>INV80436099- ZOOM</t>
  </si>
  <si>
    <t>Предпазни маски</t>
  </si>
  <si>
    <t>ф-ра 6174 - Мак Ди ЕООД</t>
  </si>
  <si>
    <t>INV82501052- ZOOM</t>
  </si>
  <si>
    <t>Приход от елеци 9 бр</t>
  </si>
  <si>
    <t>Приход елек и шалче</t>
  </si>
  <si>
    <t xml:space="preserve">Куриерска услуга </t>
  </si>
  <si>
    <t>ф-ра 6007034742 - Еконт Експрес ЕООД</t>
  </si>
  <si>
    <t>Команд.р-ди чл.КД GAT за пътуване до В.Търново 12-13.03, нов клуб</t>
  </si>
  <si>
    <t>Нал.платеж с Еконт - 70 бр хартиени знаменца БГ за Парад на Нации</t>
  </si>
  <si>
    <t>ф-ра 707 - Знамена ЕООД</t>
  </si>
  <si>
    <t xml:space="preserve">Нал.платеж с Еконт </t>
  </si>
  <si>
    <t>Наложен платеж Еконт</t>
  </si>
  <si>
    <t>За танцьори 6х25 лв - видео Парад на Нациите - чрез DJ Ники Колев</t>
  </si>
  <si>
    <t>РКО по ф-ра наем генератор за озвучаване Парад на Нациите</t>
  </si>
  <si>
    <t>ОПИС НА РАЗХОДНИ ДОКУМЕНТИ ЗА ПЕРИОДА 01.07.2020 - 30.04.2021</t>
  </si>
  <si>
    <t>Елеци и знаме за новия ЛК ВТ Янтар</t>
  </si>
  <si>
    <t>ф-ра 26590 - Бендида 66 ЕООД - частично</t>
  </si>
  <si>
    <t xml:space="preserve">Рекламни Елеци </t>
  </si>
  <si>
    <t>Такса участие в Симпозиум - 150 Евра, получен приход дарение Туфик</t>
  </si>
  <si>
    <t>Продукция видео филм Лайънс оранжерия</t>
  </si>
  <si>
    <t>ф-ра 26590 - Бендида 66 ЕООД, частично</t>
  </si>
  <si>
    <t>Абонамент ZOOM пратформа до 26.04.2022</t>
  </si>
  <si>
    <t>Плащане стари задължения към НАП</t>
  </si>
  <si>
    <t>Депозитна сметка 30.04.2021</t>
  </si>
  <si>
    <t>Вноска от Каса</t>
  </si>
  <si>
    <t>Дарение ЛК Виа Понтика</t>
  </si>
  <si>
    <t>Дарение към фондацията LCIF</t>
  </si>
  <si>
    <t xml:space="preserve">Дарение към LCIF , Фонда за бедствия 185 USD /приход дарение от юни 2020 </t>
  </si>
  <si>
    <t>Сметка в БАКБ</t>
  </si>
  <si>
    <t>ВНОСИТЕЛ/ПЛАТЕЦ</t>
  </si>
  <si>
    <t>КРАЙНО САЛДО      05.05.2021</t>
  </si>
  <si>
    <t>Иван Байков /остатък от морска среща 2020</t>
  </si>
  <si>
    <t>С-ка в УНИКРЕДИТ БУЛБАНК</t>
  </si>
  <si>
    <t>От LCI</t>
  </si>
  <si>
    <t xml:space="preserve">Туфик Зияд Ел Масри - 150 Евро, за ЕКО ГРАНТ  </t>
  </si>
  <si>
    <t xml:space="preserve"> ВНОСИТЕЛ /ПЛАТЕЦ</t>
  </si>
  <si>
    <t xml:space="preserve">ЛК ВНОСИТЕЛ </t>
  </si>
  <si>
    <t>Приход от елеци 48 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</si>
</sst>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#,##0.00_ ;[Red]\-#,##0.00\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/>
    <xf numFmtId="49" fontId="0" fillId="0" borderId="1" xfId="0" applyNumberFormat="1" applyBorder="1"/>
    <xf numFmtId="1" fontId="0" fillId="0" borderId="1" xfId="0" applyNumberFormat="1" applyBorder="1"/>
    <xf numFmtId="0" fontId="0" fillId="0" borderId="0" xfId="0"/>
    <xf numFmtId="0" fontId="2" fillId="0" borderId="0" xfId="0" applyFont="1"/>
    <xf numFmtId="0" fontId="0" fillId="0" borderId="1" xfId="0" applyBorder="1"/>
    <xf numFmtId="0" fontId="2" fillId="2" borderId="1" xfId="0" applyFont="1" applyFill="1" applyBorder="1"/>
    <xf numFmtId="1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0" borderId="1" xfId="0" applyBorder="1" applyAlignment="1">
      <alignment horizontal="right"/>
    </xf>
    <xf numFmtId="14" fontId="0" fillId="2" borderId="1" xfId="0" applyNumberFormat="1" applyFill="1" applyBorder="1"/>
    <xf numFmtId="164" fontId="0" fillId="0" borderId="1" xfId="1" applyFont="1" applyBorder="1" applyAlignment="1">
      <alignment horizontal="right"/>
    </xf>
    <xf numFmtId="164" fontId="0" fillId="0" borderId="1" xfId="1" applyFont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164" fontId="2" fillId="2" borderId="1" xfId="1" applyFont="1" applyFill="1" applyBorder="1" applyAlignment="1"/>
    <xf numFmtId="164" fontId="2" fillId="2" borderId="1" xfId="1" applyFont="1" applyFill="1" applyBorder="1" applyAlignment="1">
      <alignment horizontal="right"/>
    </xf>
    <xf numFmtId="0" fontId="0" fillId="0" borderId="0" xfId="0"/>
    <xf numFmtId="2" fontId="0" fillId="0" borderId="0" xfId="0" applyNumberFormat="1"/>
    <xf numFmtId="164" fontId="0" fillId="0" borderId="0" xfId="0" applyNumberFormat="1"/>
    <xf numFmtId="14" fontId="0" fillId="0" borderId="0" xfId="0" applyNumberFormat="1" applyBorder="1"/>
    <xf numFmtId="0" fontId="0" fillId="0" borderId="0" xfId="0" applyFill="1" applyBorder="1"/>
    <xf numFmtId="164" fontId="2" fillId="0" borderId="0" xfId="0" applyNumberFormat="1" applyFont="1"/>
    <xf numFmtId="164" fontId="2" fillId="0" borderId="0" xfId="1" applyFont="1"/>
    <xf numFmtId="14" fontId="0" fillId="0" borderId="1" xfId="0" applyNumberFormat="1" applyFont="1" applyBorder="1"/>
    <xf numFmtId="164" fontId="2" fillId="2" borderId="1" xfId="1" applyFont="1" applyFill="1" applyBorder="1"/>
    <xf numFmtId="164" fontId="0" fillId="0" borderId="1" xfId="1" applyFont="1" applyBorder="1"/>
    <xf numFmtId="164" fontId="0" fillId="0" borderId="0" xfId="1" applyFont="1"/>
    <xf numFmtId="164" fontId="0" fillId="3" borderId="1" xfId="1" applyFont="1" applyFill="1" applyBorder="1"/>
    <xf numFmtId="0" fontId="0" fillId="3" borderId="1" xfId="0" applyFont="1" applyFill="1" applyBorder="1"/>
    <xf numFmtId="164" fontId="1" fillId="3" borderId="1" xfId="1" applyFont="1" applyFill="1" applyBorder="1"/>
    <xf numFmtId="14" fontId="0" fillId="3" borderId="1" xfId="0" applyNumberFormat="1" applyFont="1" applyFill="1" applyBorder="1"/>
    <xf numFmtId="0" fontId="0" fillId="0" borderId="0" xfId="0" applyFont="1" applyFill="1" applyBorder="1"/>
    <xf numFmtId="2" fontId="0" fillId="0" borderId="0" xfId="0" applyNumberFormat="1" applyFont="1" applyFill="1" applyBorder="1"/>
    <xf numFmtId="14" fontId="0" fillId="3" borderId="1" xfId="0" applyNumberFormat="1" applyFill="1" applyBorder="1"/>
    <xf numFmtId="164" fontId="1" fillId="3" borderId="1" xfId="1" applyFont="1" applyFill="1" applyBorder="1" applyAlignment="1">
      <alignment horizontal="right"/>
    </xf>
    <xf numFmtId="0" fontId="0" fillId="0" borderId="1" xfId="0" applyFill="1" applyBorder="1"/>
    <xf numFmtId="14" fontId="0" fillId="0" borderId="1" xfId="0" applyNumberFormat="1" applyFont="1" applyFill="1" applyBorder="1"/>
    <xf numFmtId="0" fontId="0" fillId="0" borderId="0" xfId="0" applyBorder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wrapText="1"/>
    </xf>
    <xf numFmtId="164" fontId="0" fillId="0" borderId="1" xfId="1" applyFont="1" applyFill="1" applyBorder="1"/>
    <xf numFmtId="164" fontId="0" fillId="3" borderId="1" xfId="1" applyFont="1" applyFill="1" applyBorder="1" applyAlignment="1">
      <alignment horizontal="center"/>
    </xf>
    <xf numFmtId="164" fontId="0" fillId="3" borderId="1" xfId="1" applyFont="1" applyFill="1" applyBorder="1" applyAlignment="1">
      <alignment horizontal="right"/>
    </xf>
    <xf numFmtId="14" fontId="0" fillId="0" borderId="0" xfId="0" applyNumberFormat="1"/>
    <xf numFmtId="16" fontId="0" fillId="0" borderId="0" xfId="0" applyNumberFormat="1" applyBorder="1"/>
    <xf numFmtId="164" fontId="1" fillId="0" borderId="1" xfId="1" applyFont="1" applyFill="1" applyBorder="1"/>
    <xf numFmtId="14" fontId="0" fillId="0" borderId="1" xfId="0" applyNumberFormat="1" applyBorder="1" applyAlignment="1">
      <alignment horizontal="right"/>
    </xf>
    <xf numFmtId="0" fontId="0" fillId="3" borderId="0" xfId="0" applyFill="1"/>
    <xf numFmtId="0" fontId="0" fillId="3" borderId="0" xfId="0" applyFill="1" applyBorder="1"/>
    <xf numFmtId="0" fontId="0" fillId="3" borderId="1" xfId="0" applyFill="1" applyBorder="1" applyAlignment="1">
      <alignment horizontal="left" wrapText="1"/>
    </xf>
    <xf numFmtId="14" fontId="0" fillId="3" borderId="1" xfId="0" applyNumberFormat="1" applyFill="1" applyBorder="1" applyAlignment="1">
      <alignment horizontal="right" wrapText="1"/>
    </xf>
    <xf numFmtId="0" fontId="6" fillId="2" borderId="1" xfId="0" applyFont="1" applyFill="1" applyBorder="1"/>
    <xf numFmtId="0" fontId="0" fillId="0" borderId="6" xfId="0" applyFill="1" applyBorder="1"/>
    <xf numFmtId="14" fontId="0" fillId="3" borderId="1" xfId="0" applyNumberFormat="1" applyFill="1" applyBorder="1" applyAlignment="1">
      <alignment wrapText="1"/>
    </xf>
    <xf numFmtId="0" fontId="0" fillId="0" borderId="0" xfId="0" applyNumberFormat="1" applyBorder="1"/>
    <xf numFmtId="0" fontId="0" fillId="0" borderId="0" xfId="0" applyNumberFormat="1" applyFill="1" applyBorder="1"/>
    <xf numFmtId="2" fontId="0" fillId="3" borderId="1" xfId="0" applyNumberFormat="1" applyFont="1" applyFill="1" applyBorder="1"/>
    <xf numFmtId="14" fontId="0" fillId="3" borderId="1" xfId="0" applyNumberFormat="1" applyFont="1" applyFill="1" applyBorder="1" applyAlignment="1">
      <alignment wrapText="1"/>
    </xf>
    <xf numFmtId="164" fontId="1" fillId="3" borderId="1" xfId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5" fillId="2" borderId="0" xfId="0" applyFont="1" applyFill="1"/>
    <xf numFmtId="16" fontId="3" fillId="2" borderId="1" xfId="0" applyNumberFormat="1" applyFont="1" applyFill="1" applyBorder="1"/>
    <xf numFmtId="0" fontId="7" fillId="2" borderId="1" xfId="0" applyFont="1" applyFill="1" applyBorder="1"/>
    <xf numFmtId="16" fontId="5" fillId="2" borderId="1" xfId="0" applyNumberFormat="1" applyFont="1" applyFill="1" applyBorder="1"/>
    <xf numFmtId="164" fontId="0" fillId="3" borderId="0" xfId="1" applyFont="1" applyFill="1" applyBorder="1"/>
    <xf numFmtId="0" fontId="3" fillId="3" borderId="1" xfId="0" applyFont="1" applyFill="1" applyBorder="1" applyAlignment="1">
      <alignment horizontal="left" vertical="top" wrapText="1"/>
    </xf>
    <xf numFmtId="14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/>
    <xf numFmtId="14" fontId="5" fillId="0" borderId="1" xfId="0" applyNumberFormat="1" applyFont="1" applyBorder="1"/>
    <xf numFmtId="165" fontId="5" fillId="0" borderId="1" xfId="0" applyNumberFormat="1" applyFont="1" applyBorder="1"/>
    <xf numFmtId="0" fontId="5" fillId="0" borderId="1" xfId="0" applyFont="1" applyBorder="1" applyAlignment="1">
      <alignment wrapText="1"/>
    </xf>
    <xf numFmtId="164" fontId="0" fillId="2" borderId="1" xfId="1" applyFont="1" applyFill="1" applyBorder="1" applyAlignment="1">
      <alignment horizontal="right"/>
    </xf>
    <xf numFmtId="164" fontId="5" fillId="0" borderId="1" xfId="1" applyFont="1" applyBorder="1"/>
    <xf numFmtId="164" fontId="3" fillId="3" borderId="1" xfId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wrapText="1"/>
    </xf>
    <xf numFmtId="0" fontId="3" fillId="3" borderId="5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0" fillId="0" borderId="4" xfId="0" applyBorder="1"/>
    <xf numFmtId="0" fontId="0" fillId="0" borderId="1" xfId="0" applyFont="1" applyFill="1" applyBorder="1"/>
    <xf numFmtId="2" fontId="0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1" xfId="1" applyFont="1" applyFill="1" applyBorder="1" applyAlignment="1">
      <alignment horizontal="right"/>
    </xf>
    <xf numFmtId="14" fontId="0" fillId="0" borderId="1" xfId="0" applyNumberFormat="1" applyFill="1" applyBorder="1"/>
    <xf numFmtId="0" fontId="2" fillId="4" borderId="0" xfId="0" applyFont="1" applyFill="1"/>
    <xf numFmtId="0" fontId="10" fillId="0" borderId="0" xfId="0" applyFont="1"/>
    <xf numFmtId="164" fontId="10" fillId="0" borderId="0" xfId="1" applyFont="1"/>
    <xf numFmtId="0" fontId="10" fillId="4" borderId="0" xfId="0" applyFont="1" applyFill="1"/>
    <xf numFmtId="0" fontId="11" fillId="0" borderId="0" xfId="0" applyFont="1"/>
    <xf numFmtId="0" fontId="11" fillId="0" borderId="1" xfId="0" applyFont="1" applyBorder="1"/>
    <xf numFmtId="0" fontId="10" fillId="2" borderId="1" xfId="0" applyFont="1" applyFill="1" applyBorder="1"/>
    <xf numFmtId="164" fontId="10" fillId="2" borderId="1" xfId="1" applyFont="1" applyFill="1" applyBorder="1"/>
    <xf numFmtId="49" fontId="11" fillId="0" borderId="1" xfId="0" applyNumberFormat="1" applyFont="1" applyBorder="1"/>
    <xf numFmtId="49" fontId="11" fillId="0" borderId="1" xfId="0" applyNumberFormat="1" applyFont="1" applyBorder="1" applyAlignment="1">
      <alignment horizontal="right"/>
    </xf>
    <xf numFmtId="1" fontId="11" fillId="0" borderId="1" xfId="0" applyNumberFormat="1" applyFont="1" applyBorder="1"/>
    <xf numFmtId="164" fontId="11" fillId="0" borderId="1" xfId="1" applyFont="1" applyBorder="1"/>
    <xf numFmtId="14" fontId="11" fillId="0" borderId="1" xfId="0" applyNumberFormat="1" applyFont="1" applyBorder="1" applyAlignment="1">
      <alignment horizontal="right"/>
    </xf>
    <xf numFmtId="14" fontId="11" fillId="3" borderId="1" xfId="0" applyNumberFormat="1" applyFont="1" applyFill="1" applyBorder="1" applyAlignment="1">
      <alignment horizontal="right"/>
    </xf>
    <xf numFmtId="1" fontId="11" fillId="3" borderId="1" xfId="0" applyNumberFormat="1" applyFont="1" applyFill="1" applyBorder="1"/>
    <xf numFmtId="164" fontId="11" fillId="3" borderId="1" xfId="1" applyFont="1" applyFill="1" applyBorder="1"/>
    <xf numFmtId="14" fontId="11" fillId="0" borderId="1" xfId="0" applyNumberFormat="1" applyFont="1" applyBorder="1"/>
    <xf numFmtId="1" fontId="11" fillId="0" borderId="1" xfId="0" applyNumberFormat="1" applyFont="1" applyFill="1" applyBorder="1"/>
    <xf numFmtId="0" fontId="11" fillId="0" borderId="1" xfId="0" applyFont="1" applyFill="1" applyBorder="1"/>
    <xf numFmtId="0" fontId="11" fillId="3" borderId="1" xfId="0" applyFont="1" applyFill="1" applyBorder="1"/>
    <xf numFmtId="0" fontId="11" fillId="0" borderId="1" xfId="0" applyFont="1" applyFill="1" applyBorder="1" applyAlignment="1">
      <alignment wrapText="1"/>
    </xf>
    <xf numFmtId="14" fontId="11" fillId="0" borderId="1" xfId="0" applyNumberFormat="1" applyFont="1" applyFill="1" applyBorder="1"/>
    <xf numFmtId="164" fontId="11" fillId="0" borderId="1" xfId="1" applyFont="1" applyFill="1" applyBorder="1"/>
    <xf numFmtId="0" fontId="11" fillId="3" borderId="1" xfId="0" applyFont="1" applyFill="1" applyBorder="1" applyAlignment="1">
      <alignment wrapText="1"/>
    </xf>
    <xf numFmtId="14" fontId="11" fillId="3" borderId="1" xfId="0" applyNumberFormat="1" applyFont="1" applyFill="1" applyBorder="1"/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left" vertical="center" wrapText="1"/>
    </xf>
    <xf numFmtId="164" fontId="0" fillId="0" borderId="1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3" borderId="1" xfId="0" applyNumberForma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14" fontId="3" fillId="3" borderId="1" xfId="0" applyNumberFormat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0" fontId="0" fillId="3" borderId="7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8"/>
  <sheetViews>
    <sheetView workbookViewId="0">
      <selection activeCell="E16" sqref="E16"/>
    </sheetView>
  </sheetViews>
  <sheetFormatPr defaultRowHeight="15" x14ac:dyDescent="0.25"/>
  <cols>
    <col min="1" max="1" width="27.140625" customWidth="1"/>
    <col min="2" max="2" width="13.42578125" customWidth="1"/>
    <col min="3" max="3" width="41.85546875" customWidth="1"/>
    <col min="4" max="4" width="14.28515625" customWidth="1"/>
    <col min="5" max="5" width="13.85546875" customWidth="1"/>
    <col min="6" max="6" width="13.7109375" bestFit="1" customWidth="1"/>
  </cols>
  <sheetData>
    <row r="2" spans="1:7" x14ac:dyDescent="0.25">
      <c r="C2" s="5" t="s">
        <v>48</v>
      </c>
      <c r="D2" s="31">
        <v>12215.8</v>
      </c>
    </row>
    <row r="3" spans="1:7" x14ac:dyDescent="0.25">
      <c r="A3" s="93" t="s">
        <v>274</v>
      </c>
      <c r="C3" s="5" t="s">
        <v>276</v>
      </c>
      <c r="D3" s="31">
        <f>D2+D46-D47</f>
        <v>24584.51</v>
      </c>
    </row>
    <row r="5" spans="1:7" x14ac:dyDescent="0.25">
      <c r="A5" s="5" t="s">
        <v>1</v>
      </c>
    </row>
    <row r="6" spans="1:7" x14ac:dyDescent="0.25">
      <c r="F6">
        <v>14302.8</v>
      </c>
      <c r="G6" s="25" t="s">
        <v>56</v>
      </c>
    </row>
    <row r="7" spans="1:7" x14ac:dyDescent="0.25">
      <c r="A7" s="6" t="s">
        <v>2</v>
      </c>
      <c r="B7" s="6" t="s">
        <v>3</v>
      </c>
      <c r="C7" s="6" t="s">
        <v>275</v>
      </c>
      <c r="D7" s="6" t="s">
        <v>4</v>
      </c>
      <c r="F7">
        <v>-724</v>
      </c>
      <c r="G7" s="25" t="s">
        <v>57</v>
      </c>
    </row>
    <row r="8" spans="1:7" x14ac:dyDescent="0.25">
      <c r="A8" s="7" t="s">
        <v>5</v>
      </c>
      <c r="B8" s="7"/>
      <c r="C8" s="7"/>
      <c r="D8" s="33">
        <f>SUM(D9:D33)</f>
        <v>12212.5</v>
      </c>
      <c r="F8">
        <v>-588</v>
      </c>
      <c r="G8" s="25" t="s">
        <v>57</v>
      </c>
    </row>
    <row r="9" spans="1:7" s="25" customFormat="1" x14ac:dyDescent="0.25">
      <c r="A9" s="2" t="s">
        <v>62</v>
      </c>
      <c r="B9" s="52">
        <v>43993</v>
      </c>
      <c r="C9" s="25" t="s">
        <v>90</v>
      </c>
      <c r="D9" s="35">
        <v>775</v>
      </c>
      <c r="E9" s="27"/>
      <c r="F9" s="25">
        <v>-775</v>
      </c>
      <c r="G9" s="25" t="s">
        <v>58</v>
      </c>
    </row>
    <row r="10" spans="1:7" s="25" customFormat="1" x14ac:dyDescent="0.25">
      <c r="A10" s="2" t="s">
        <v>62</v>
      </c>
      <c r="B10" s="8">
        <v>44019</v>
      </c>
      <c r="C10" s="3" t="s">
        <v>35</v>
      </c>
      <c r="D10" s="34">
        <v>325</v>
      </c>
      <c r="E10" s="27"/>
      <c r="F10" s="25">
        <f>SUM(F6:F9)</f>
        <v>12215.8</v>
      </c>
      <c r="G10" s="25" t="s">
        <v>61</v>
      </c>
    </row>
    <row r="11" spans="1:7" s="25" customFormat="1" x14ac:dyDescent="0.25">
      <c r="A11" s="2" t="s">
        <v>62</v>
      </c>
      <c r="B11" s="8">
        <v>44027</v>
      </c>
      <c r="C11" s="3" t="s">
        <v>39</v>
      </c>
      <c r="D11" s="34">
        <v>450</v>
      </c>
      <c r="E11" s="27"/>
    </row>
    <row r="12" spans="1:7" s="25" customFormat="1" x14ac:dyDescent="0.25">
      <c r="A12" s="2" t="s">
        <v>62</v>
      </c>
      <c r="B12" s="8">
        <v>44070</v>
      </c>
      <c r="C12" s="3" t="s">
        <v>54</v>
      </c>
      <c r="D12" s="34">
        <v>625</v>
      </c>
      <c r="E12" s="27"/>
    </row>
    <row r="13" spans="1:7" s="25" customFormat="1" x14ac:dyDescent="0.25">
      <c r="A13" s="2" t="s">
        <v>62</v>
      </c>
      <c r="B13" s="8">
        <v>44082</v>
      </c>
      <c r="C13" s="3" t="s">
        <v>12</v>
      </c>
      <c r="D13" s="34">
        <v>350</v>
      </c>
      <c r="E13" s="27"/>
    </row>
    <row r="14" spans="1:7" s="25" customFormat="1" x14ac:dyDescent="0.25">
      <c r="A14" s="2" t="s">
        <v>62</v>
      </c>
      <c r="B14" s="8">
        <v>44098</v>
      </c>
      <c r="C14" s="3" t="s">
        <v>49</v>
      </c>
      <c r="D14" s="34">
        <v>550</v>
      </c>
      <c r="E14" s="27"/>
    </row>
    <row r="15" spans="1:7" s="25" customFormat="1" x14ac:dyDescent="0.25">
      <c r="A15" s="2" t="s">
        <v>62</v>
      </c>
      <c r="B15" s="8">
        <v>44098</v>
      </c>
      <c r="C15" s="3" t="s">
        <v>91</v>
      </c>
      <c r="D15" s="34">
        <v>800</v>
      </c>
      <c r="E15" s="27"/>
    </row>
    <row r="16" spans="1:7" s="25" customFormat="1" x14ac:dyDescent="0.25">
      <c r="A16" s="2" t="s">
        <v>62</v>
      </c>
      <c r="B16" s="8">
        <v>44104</v>
      </c>
      <c r="C16" s="3" t="s">
        <v>20</v>
      </c>
      <c r="D16" s="34">
        <v>700</v>
      </c>
      <c r="E16" s="27"/>
      <c r="G16" s="25">
        <v>13753.8</v>
      </c>
    </row>
    <row r="17" spans="1:5" s="25" customFormat="1" x14ac:dyDescent="0.25">
      <c r="A17" s="2" t="s">
        <v>62</v>
      </c>
      <c r="B17" s="8">
        <v>44104</v>
      </c>
      <c r="C17" s="3" t="s">
        <v>19</v>
      </c>
      <c r="D17" s="34">
        <v>400</v>
      </c>
      <c r="E17" s="27"/>
    </row>
    <row r="18" spans="1:5" s="25" customFormat="1" x14ac:dyDescent="0.25">
      <c r="A18" s="2" t="s">
        <v>62</v>
      </c>
      <c r="B18" s="8">
        <v>44105</v>
      </c>
      <c r="C18" s="3" t="s">
        <v>31</v>
      </c>
      <c r="D18" s="34">
        <v>275</v>
      </c>
      <c r="E18" s="27"/>
    </row>
    <row r="19" spans="1:5" s="25" customFormat="1" x14ac:dyDescent="0.25">
      <c r="A19" s="2" t="s">
        <v>62</v>
      </c>
      <c r="B19" s="8">
        <v>44111</v>
      </c>
      <c r="C19" s="3" t="s">
        <v>50</v>
      </c>
      <c r="D19" s="34">
        <v>550</v>
      </c>
      <c r="E19" s="27"/>
    </row>
    <row r="20" spans="1:5" s="25" customFormat="1" x14ac:dyDescent="0.25">
      <c r="A20" s="2" t="s">
        <v>62</v>
      </c>
      <c r="B20" s="8">
        <v>44112</v>
      </c>
      <c r="C20" s="3" t="s">
        <v>55</v>
      </c>
      <c r="D20" s="34">
        <v>262.5</v>
      </c>
      <c r="E20" s="27"/>
    </row>
    <row r="21" spans="1:5" s="25" customFormat="1" x14ac:dyDescent="0.25">
      <c r="A21" s="2" t="s">
        <v>62</v>
      </c>
      <c r="B21" s="8">
        <v>44112</v>
      </c>
      <c r="C21" s="3" t="s">
        <v>22</v>
      </c>
      <c r="D21" s="34">
        <v>350</v>
      </c>
      <c r="E21" s="27"/>
    </row>
    <row r="22" spans="1:5" s="25" customFormat="1" x14ac:dyDescent="0.25">
      <c r="A22" s="2" t="s">
        <v>62</v>
      </c>
      <c r="B22" s="8">
        <v>44113</v>
      </c>
      <c r="C22" s="3" t="s">
        <v>53</v>
      </c>
      <c r="D22" s="34">
        <v>350</v>
      </c>
      <c r="E22" s="27"/>
    </row>
    <row r="23" spans="1:5" s="25" customFormat="1" x14ac:dyDescent="0.25">
      <c r="A23" s="2" t="s">
        <v>62</v>
      </c>
      <c r="B23" s="8">
        <v>44175</v>
      </c>
      <c r="C23" s="3" t="s">
        <v>21</v>
      </c>
      <c r="D23" s="34">
        <v>850</v>
      </c>
      <c r="E23" s="27"/>
    </row>
    <row r="24" spans="1:5" s="25" customFormat="1" x14ac:dyDescent="0.25">
      <c r="A24" s="2" t="s">
        <v>62</v>
      </c>
      <c r="B24" s="8">
        <v>44210</v>
      </c>
      <c r="C24" s="3" t="s">
        <v>31</v>
      </c>
      <c r="D24" s="34">
        <v>275</v>
      </c>
      <c r="E24" s="27"/>
    </row>
    <row r="25" spans="1:5" s="25" customFormat="1" x14ac:dyDescent="0.25">
      <c r="A25" s="2" t="s">
        <v>62</v>
      </c>
      <c r="B25" s="8">
        <v>44211</v>
      </c>
      <c r="C25" s="3" t="s">
        <v>22</v>
      </c>
      <c r="D25" s="34">
        <v>350</v>
      </c>
      <c r="E25" s="27"/>
    </row>
    <row r="26" spans="1:5" s="25" customFormat="1" x14ac:dyDescent="0.25">
      <c r="A26" s="2" t="s">
        <v>62</v>
      </c>
      <c r="B26" s="8">
        <v>44211</v>
      </c>
      <c r="C26" s="3" t="s">
        <v>54</v>
      </c>
      <c r="D26" s="34">
        <v>675</v>
      </c>
      <c r="E26" s="27"/>
    </row>
    <row r="27" spans="1:5" s="25" customFormat="1" x14ac:dyDescent="0.25">
      <c r="A27" s="2" t="s">
        <v>62</v>
      </c>
      <c r="B27" s="8">
        <v>44217</v>
      </c>
      <c r="C27" s="3" t="s">
        <v>35</v>
      </c>
      <c r="D27" s="34">
        <v>325</v>
      </c>
      <c r="E27" s="27"/>
    </row>
    <row r="28" spans="1:5" s="25" customFormat="1" x14ac:dyDescent="0.25">
      <c r="A28" s="2" t="s">
        <v>62</v>
      </c>
      <c r="B28" s="8">
        <v>44232</v>
      </c>
      <c r="C28" s="3" t="s">
        <v>91</v>
      </c>
      <c r="D28" s="34">
        <v>800</v>
      </c>
      <c r="E28" s="27"/>
    </row>
    <row r="29" spans="1:5" s="25" customFormat="1" x14ac:dyDescent="0.25">
      <c r="A29" s="2" t="s">
        <v>62</v>
      </c>
      <c r="B29" s="8">
        <v>44286</v>
      </c>
      <c r="C29" s="3" t="s">
        <v>53</v>
      </c>
      <c r="D29" s="34">
        <v>350</v>
      </c>
      <c r="E29" s="27"/>
    </row>
    <row r="30" spans="1:5" s="25" customFormat="1" x14ac:dyDescent="0.25">
      <c r="A30" s="2" t="s">
        <v>62</v>
      </c>
      <c r="B30" s="8">
        <v>44286</v>
      </c>
      <c r="C30" s="3" t="s">
        <v>39</v>
      </c>
      <c r="D30" s="34">
        <v>450</v>
      </c>
      <c r="E30" s="27"/>
    </row>
    <row r="31" spans="1:5" s="25" customFormat="1" x14ac:dyDescent="0.25">
      <c r="A31" s="2" t="s">
        <v>62</v>
      </c>
      <c r="B31" s="8">
        <v>44299</v>
      </c>
      <c r="C31" s="3" t="s">
        <v>12</v>
      </c>
      <c r="D31" s="34">
        <v>350</v>
      </c>
      <c r="E31" s="27"/>
    </row>
    <row r="32" spans="1:5" s="25" customFormat="1" x14ac:dyDescent="0.25">
      <c r="A32" s="2" t="s">
        <v>62</v>
      </c>
      <c r="B32" s="8">
        <v>44306</v>
      </c>
      <c r="C32" s="3" t="s">
        <v>49</v>
      </c>
      <c r="D32" s="34">
        <v>625</v>
      </c>
      <c r="E32" s="27"/>
    </row>
    <row r="33" spans="1:6" s="25" customFormat="1" x14ac:dyDescent="0.25">
      <c r="A33" s="2" t="s">
        <v>62</v>
      </c>
      <c r="B33" s="8">
        <v>44321</v>
      </c>
      <c r="C33" s="3" t="s">
        <v>19</v>
      </c>
      <c r="D33" s="34">
        <v>400</v>
      </c>
      <c r="E33" s="27"/>
    </row>
    <row r="34" spans="1:6" s="25" customFormat="1" x14ac:dyDescent="0.25">
      <c r="A34" s="2"/>
      <c r="B34" s="8"/>
      <c r="C34" s="3"/>
      <c r="D34" s="34"/>
    </row>
    <row r="35" spans="1:6" s="4" customFormat="1" x14ac:dyDescent="0.25">
      <c r="A35" s="6"/>
      <c r="B35" s="6"/>
      <c r="C35" s="6"/>
      <c r="D35" s="34"/>
    </row>
    <row r="36" spans="1:6" x14ac:dyDescent="0.25">
      <c r="A36" s="6"/>
      <c r="B36" s="6"/>
      <c r="C36" s="6"/>
      <c r="D36" s="34"/>
    </row>
    <row r="37" spans="1:6" x14ac:dyDescent="0.25">
      <c r="A37" s="7" t="s">
        <v>34</v>
      </c>
      <c r="B37" s="7"/>
      <c r="C37" s="7"/>
      <c r="D37" s="33">
        <f>SUM(D38:D40)</f>
        <v>1258.9000000000001</v>
      </c>
    </row>
    <row r="38" spans="1:6" s="25" customFormat="1" x14ac:dyDescent="0.25">
      <c r="A38" s="42" t="s">
        <v>190</v>
      </c>
      <c r="B38" s="39">
        <v>44078</v>
      </c>
      <c r="C38" s="42" t="s">
        <v>191</v>
      </c>
      <c r="D38" s="38">
        <v>819.9</v>
      </c>
    </row>
    <row r="39" spans="1:6" s="25" customFormat="1" x14ac:dyDescent="0.25">
      <c r="A39" s="44" t="s">
        <v>29</v>
      </c>
      <c r="B39" s="45">
        <v>44104</v>
      </c>
      <c r="C39" s="44" t="s">
        <v>277</v>
      </c>
      <c r="D39" s="54">
        <v>150</v>
      </c>
    </row>
    <row r="40" spans="1:6" s="25" customFormat="1" x14ac:dyDescent="0.25">
      <c r="A40" s="44"/>
      <c r="B40" s="45">
        <v>44111</v>
      </c>
      <c r="C40" s="44" t="s">
        <v>92</v>
      </c>
      <c r="D40" s="54">
        <v>289</v>
      </c>
    </row>
    <row r="41" spans="1:6" s="25" customFormat="1" x14ac:dyDescent="0.25">
      <c r="A41" s="44"/>
      <c r="B41" s="45"/>
      <c r="C41" s="44"/>
      <c r="D41" s="54"/>
    </row>
    <row r="42" spans="1:6" x14ac:dyDescent="0.25">
      <c r="A42" s="6"/>
      <c r="B42" s="6"/>
      <c r="C42" s="6"/>
      <c r="D42" s="34"/>
    </row>
    <row r="43" spans="1:6" x14ac:dyDescent="0.25">
      <c r="A43" s="7" t="s">
        <v>13</v>
      </c>
      <c r="B43" s="7"/>
      <c r="C43" s="7"/>
      <c r="D43" s="33">
        <f>D44+D45</f>
        <v>0.69</v>
      </c>
    </row>
    <row r="44" spans="1:6" s="25" customFormat="1" x14ac:dyDescent="0.25">
      <c r="A44" s="44" t="s">
        <v>210</v>
      </c>
      <c r="B44" s="92">
        <v>44196</v>
      </c>
      <c r="C44" s="44"/>
      <c r="D44" s="49">
        <f>0.24+0.18+0.27</f>
        <v>0.69</v>
      </c>
    </row>
    <row r="45" spans="1:6" x14ac:dyDescent="0.25">
      <c r="A45" s="44"/>
      <c r="B45" s="92"/>
      <c r="C45" s="44"/>
      <c r="D45" s="49"/>
    </row>
    <row r="46" spans="1:6" x14ac:dyDescent="0.25">
      <c r="A46" s="7" t="s">
        <v>15</v>
      </c>
      <c r="B46" s="7"/>
      <c r="C46" s="7"/>
      <c r="D46" s="33">
        <f>D8+D37+D43</f>
        <v>13472.09</v>
      </c>
    </row>
    <row r="47" spans="1:6" x14ac:dyDescent="0.25">
      <c r="A47" s="7" t="s">
        <v>16</v>
      </c>
      <c r="B47" s="7"/>
      <c r="C47" s="7"/>
      <c r="D47" s="33">
        <f>RAZHOD!E190</f>
        <v>1103.3800000000001</v>
      </c>
      <c r="F47" s="27"/>
    </row>
    <row r="48" spans="1:6" x14ac:dyDescent="0.25">
      <c r="D48" s="35"/>
    </row>
    <row r="49" spans="3:5" x14ac:dyDescent="0.25">
      <c r="D49" s="35">
        <f>D2+D46-D47</f>
        <v>24584.51</v>
      </c>
    </row>
    <row r="50" spans="3:5" x14ac:dyDescent="0.25">
      <c r="E50" s="27">
        <f>D46+UnCR!D64+Kasa!D8+Kasa!D16+Kasa!D17+Kasa!D19</f>
        <v>40368.199999999997</v>
      </c>
    </row>
    <row r="51" spans="3:5" x14ac:dyDescent="0.25">
      <c r="D51" s="27"/>
    </row>
    <row r="52" spans="3:5" x14ac:dyDescent="0.25">
      <c r="D52" s="27"/>
    </row>
    <row r="53" spans="3:5" x14ac:dyDescent="0.25">
      <c r="D53" s="27"/>
    </row>
    <row r="58" spans="3:5" x14ac:dyDescent="0.25">
      <c r="C58" s="25" t="s">
        <v>28</v>
      </c>
    </row>
  </sheetData>
  <pageMargins left="0" right="0" top="0.15748031496062992" bottom="0" header="0.31496062992125984" footer="0.31496062992125984"/>
  <pageSetup paperSize="9" scale="9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7"/>
  <sheetViews>
    <sheetView workbookViewId="0">
      <selection activeCell="G50" sqref="G50"/>
    </sheetView>
  </sheetViews>
  <sheetFormatPr defaultRowHeight="15" x14ac:dyDescent="0.25"/>
  <cols>
    <col min="1" max="1" width="27.5703125" customWidth="1"/>
    <col min="2" max="2" width="12" customWidth="1"/>
    <col min="3" max="3" width="49.42578125" customWidth="1"/>
    <col min="4" max="4" width="18" customWidth="1"/>
    <col min="5" max="6" width="13.7109375" bestFit="1" customWidth="1"/>
  </cols>
  <sheetData>
    <row r="1" spans="1:7" x14ac:dyDescent="0.25">
      <c r="A1" s="1"/>
      <c r="B1" s="1"/>
      <c r="C1" s="1"/>
      <c r="D1" s="1"/>
    </row>
    <row r="2" spans="1:7" ht="15.75" x14ac:dyDescent="0.25">
      <c r="A2" s="94"/>
      <c r="B2" s="94"/>
      <c r="C2" s="94" t="s">
        <v>48</v>
      </c>
      <c r="D2" s="95">
        <v>17264.25</v>
      </c>
    </row>
    <row r="3" spans="1:7" ht="15.75" x14ac:dyDescent="0.25">
      <c r="A3" s="96" t="s">
        <v>278</v>
      </c>
      <c r="B3" s="94"/>
      <c r="C3" s="94" t="s">
        <v>214</v>
      </c>
      <c r="D3" s="95">
        <f>D2+D64-D65</f>
        <v>11221.040000000008</v>
      </c>
    </row>
    <row r="4" spans="1:7" ht="15.75" x14ac:dyDescent="0.25">
      <c r="A4" s="94"/>
      <c r="B4" s="94"/>
      <c r="C4" s="94" t="s">
        <v>269</v>
      </c>
      <c r="D4" s="95">
        <v>10000</v>
      </c>
    </row>
    <row r="5" spans="1:7" ht="15.75" x14ac:dyDescent="0.25">
      <c r="A5" s="94" t="s">
        <v>1</v>
      </c>
      <c r="B5" s="94"/>
      <c r="C5" s="94"/>
      <c r="D5" s="94"/>
    </row>
    <row r="6" spans="1:7" ht="15.75" x14ac:dyDescent="0.25">
      <c r="A6" s="97"/>
      <c r="B6" s="97"/>
      <c r="C6" s="97"/>
      <c r="D6" s="97"/>
    </row>
    <row r="7" spans="1:7" ht="15.75" x14ac:dyDescent="0.25">
      <c r="A7" s="98" t="s">
        <v>2</v>
      </c>
      <c r="B7" s="98" t="s">
        <v>3</v>
      </c>
      <c r="C7" s="98" t="s">
        <v>281</v>
      </c>
      <c r="D7" s="98" t="s">
        <v>4</v>
      </c>
    </row>
    <row r="8" spans="1:7" ht="15.75" x14ac:dyDescent="0.25">
      <c r="A8" s="99" t="s">
        <v>5</v>
      </c>
      <c r="B8" s="99"/>
      <c r="C8" s="99"/>
      <c r="D8" s="100">
        <f>SUM(D9:D29)</f>
        <v>9368.75</v>
      </c>
      <c r="F8">
        <v>18389.25</v>
      </c>
      <c r="G8" s="25" t="s">
        <v>56</v>
      </c>
    </row>
    <row r="9" spans="1:7" s="25" customFormat="1" ht="15.75" x14ac:dyDescent="0.25">
      <c r="A9" s="101" t="s">
        <v>62</v>
      </c>
      <c r="B9" s="102" t="s">
        <v>63</v>
      </c>
      <c r="C9" s="103" t="s">
        <v>33</v>
      </c>
      <c r="D9" s="104">
        <v>850</v>
      </c>
      <c r="E9" s="27"/>
      <c r="F9" s="25">
        <v>-850</v>
      </c>
      <c r="G9" s="25" t="s">
        <v>59</v>
      </c>
    </row>
    <row r="10" spans="1:7" s="25" customFormat="1" ht="15.75" x14ac:dyDescent="0.25">
      <c r="A10" s="101" t="s">
        <v>62</v>
      </c>
      <c r="B10" s="105">
        <v>43959</v>
      </c>
      <c r="C10" s="103" t="s">
        <v>23</v>
      </c>
      <c r="D10" s="104">
        <v>275</v>
      </c>
      <c r="E10" s="27"/>
      <c r="F10" s="25">
        <v>-275</v>
      </c>
      <c r="G10" s="25" t="s">
        <v>60</v>
      </c>
    </row>
    <row r="11" spans="1:7" s="25" customFormat="1" ht="15.75" x14ac:dyDescent="0.25">
      <c r="A11" s="101" t="s">
        <v>62</v>
      </c>
      <c r="B11" s="105">
        <v>44078</v>
      </c>
      <c r="C11" s="103" t="s">
        <v>24</v>
      </c>
      <c r="D11" s="104">
        <v>525</v>
      </c>
      <c r="E11" s="27"/>
      <c r="F11" s="25">
        <f>SUM(F8:F10)</f>
        <v>17264.25</v>
      </c>
      <c r="G11" s="25" t="s">
        <v>61</v>
      </c>
    </row>
    <row r="12" spans="1:7" s="25" customFormat="1" ht="15.75" x14ac:dyDescent="0.25">
      <c r="A12" s="101" t="s">
        <v>62</v>
      </c>
      <c r="B12" s="105">
        <v>44098</v>
      </c>
      <c r="C12" s="103" t="s">
        <v>51</v>
      </c>
      <c r="D12" s="104">
        <v>487.5</v>
      </c>
      <c r="E12" s="27"/>
    </row>
    <row r="13" spans="1:7" s="25" customFormat="1" ht="15.75" x14ac:dyDescent="0.25">
      <c r="A13" s="101" t="s">
        <v>62</v>
      </c>
      <c r="B13" s="105">
        <v>44104</v>
      </c>
      <c r="C13" s="103" t="s">
        <v>25</v>
      </c>
      <c r="D13" s="104">
        <v>475</v>
      </c>
      <c r="E13" s="27"/>
    </row>
    <row r="14" spans="1:7" s="25" customFormat="1" ht="15.75" x14ac:dyDescent="0.25">
      <c r="A14" s="101" t="s">
        <v>62</v>
      </c>
      <c r="B14" s="105">
        <v>44104</v>
      </c>
      <c r="C14" s="103" t="s">
        <v>77</v>
      </c>
      <c r="D14" s="104">
        <v>625</v>
      </c>
      <c r="E14" s="27"/>
    </row>
    <row r="15" spans="1:7" s="25" customFormat="1" ht="15.75" x14ac:dyDescent="0.25">
      <c r="A15" s="101" t="s">
        <v>62</v>
      </c>
      <c r="B15" s="105">
        <v>44105</v>
      </c>
      <c r="C15" s="103" t="s">
        <v>18</v>
      </c>
      <c r="D15" s="104">
        <v>537.5</v>
      </c>
      <c r="E15" s="27"/>
    </row>
    <row r="16" spans="1:7" s="25" customFormat="1" ht="15.75" x14ac:dyDescent="0.25">
      <c r="A16" s="101" t="s">
        <v>62</v>
      </c>
      <c r="B16" s="105">
        <v>44110</v>
      </c>
      <c r="C16" s="103" t="s">
        <v>23</v>
      </c>
      <c r="D16" s="104">
        <v>287.5</v>
      </c>
      <c r="E16" s="27"/>
    </row>
    <row r="17" spans="1:5" s="25" customFormat="1" ht="15.75" x14ac:dyDescent="0.25">
      <c r="A17" s="101" t="s">
        <v>62</v>
      </c>
      <c r="B17" s="105">
        <v>44111</v>
      </c>
      <c r="C17" s="103" t="s">
        <v>81</v>
      </c>
      <c r="D17" s="104">
        <v>375</v>
      </c>
      <c r="E17" s="27"/>
    </row>
    <row r="18" spans="1:5" s="25" customFormat="1" ht="15.75" x14ac:dyDescent="0.25">
      <c r="A18" s="101" t="s">
        <v>62</v>
      </c>
      <c r="B18" s="105">
        <v>44111</v>
      </c>
      <c r="C18" s="103" t="s">
        <v>52</v>
      </c>
      <c r="D18" s="104">
        <v>575</v>
      </c>
      <c r="E18" s="27"/>
    </row>
    <row r="19" spans="1:5" s="25" customFormat="1" ht="15.75" x14ac:dyDescent="0.25">
      <c r="A19" s="101" t="s">
        <v>62</v>
      </c>
      <c r="B19" s="105">
        <v>44111</v>
      </c>
      <c r="C19" s="103" t="s">
        <v>32</v>
      </c>
      <c r="D19" s="104">
        <v>425</v>
      </c>
      <c r="E19" s="27"/>
    </row>
    <row r="20" spans="1:5" s="25" customFormat="1" ht="15.75" x14ac:dyDescent="0.25">
      <c r="A20" s="101" t="s">
        <v>62</v>
      </c>
      <c r="B20" s="105">
        <v>44112</v>
      </c>
      <c r="C20" s="103" t="s">
        <v>38</v>
      </c>
      <c r="D20" s="104">
        <v>212.5</v>
      </c>
      <c r="E20" s="27"/>
    </row>
    <row r="21" spans="1:5" s="25" customFormat="1" ht="15.75" x14ac:dyDescent="0.25">
      <c r="A21" s="101" t="s">
        <v>62</v>
      </c>
      <c r="B21" s="105">
        <v>44179</v>
      </c>
      <c r="C21" s="103" t="s">
        <v>14</v>
      </c>
      <c r="D21" s="104">
        <v>312.5</v>
      </c>
      <c r="E21" s="27"/>
    </row>
    <row r="22" spans="1:5" s="25" customFormat="1" ht="15.75" x14ac:dyDescent="0.25">
      <c r="A22" s="101" t="s">
        <v>62</v>
      </c>
      <c r="B22" s="106">
        <v>44183</v>
      </c>
      <c r="C22" s="107" t="s">
        <v>193</v>
      </c>
      <c r="D22" s="108">
        <v>625</v>
      </c>
      <c r="E22" s="27"/>
    </row>
    <row r="23" spans="1:5" s="25" customFormat="1" ht="15.75" x14ac:dyDescent="0.25">
      <c r="A23" s="101" t="s">
        <v>62</v>
      </c>
      <c r="B23" s="109">
        <v>44204</v>
      </c>
      <c r="C23" s="103" t="s">
        <v>33</v>
      </c>
      <c r="D23" s="104">
        <v>850</v>
      </c>
      <c r="E23" s="27"/>
    </row>
    <row r="24" spans="1:5" s="25" customFormat="1" ht="15.75" x14ac:dyDescent="0.25">
      <c r="A24" s="101" t="s">
        <v>62</v>
      </c>
      <c r="B24" s="109">
        <v>44211</v>
      </c>
      <c r="C24" s="107" t="s">
        <v>193</v>
      </c>
      <c r="D24" s="104">
        <v>25</v>
      </c>
      <c r="E24" s="27"/>
    </row>
    <row r="25" spans="1:5" s="25" customFormat="1" ht="15.75" x14ac:dyDescent="0.25">
      <c r="A25" s="101" t="s">
        <v>62</v>
      </c>
      <c r="B25" s="109">
        <v>44218</v>
      </c>
      <c r="C25" s="103" t="s">
        <v>51</v>
      </c>
      <c r="D25" s="104">
        <v>487.5</v>
      </c>
      <c r="E25" s="27"/>
    </row>
    <row r="26" spans="1:5" s="25" customFormat="1" ht="15.75" x14ac:dyDescent="0.25">
      <c r="A26" s="101" t="s">
        <v>62</v>
      </c>
      <c r="B26" s="109">
        <v>44286</v>
      </c>
      <c r="C26" s="103" t="s">
        <v>20</v>
      </c>
      <c r="D26" s="104">
        <v>675</v>
      </c>
      <c r="E26" s="27"/>
    </row>
    <row r="27" spans="1:5" s="25" customFormat="1" ht="15.75" x14ac:dyDescent="0.25">
      <c r="A27" s="101" t="s">
        <v>62</v>
      </c>
      <c r="B27" s="109">
        <v>44313</v>
      </c>
      <c r="C27" s="103" t="s">
        <v>213</v>
      </c>
      <c r="D27" s="104">
        <v>218.75</v>
      </c>
      <c r="E27" s="27"/>
    </row>
    <row r="28" spans="1:5" s="25" customFormat="1" ht="15.75" x14ac:dyDescent="0.25">
      <c r="A28" s="101" t="s">
        <v>62</v>
      </c>
      <c r="B28" s="109">
        <v>44314</v>
      </c>
      <c r="C28" s="103" t="s">
        <v>24</v>
      </c>
      <c r="D28" s="104">
        <v>525</v>
      </c>
      <c r="E28" s="27"/>
    </row>
    <row r="29" spans="1:5" s="25" customFormat="1" ht="15.75" x14ac:dyDescent="0.25">
      <c r="A29" s="101" t="s">
        <v>62</v>
      </c>
      <c r="B29" s="109"/>
      <c r="C29" s="103"/>
      <c r="D29" s="104"/>
      <c r="E29" s="27"/>
    </row>
    <row r="30" spans="1:5" ht="15.75" x14ac:dyDescent="0.25">
      <c r="A30" s="101"/>
      <c r="B30" s="109"/>
      <c r="C30" s="110"/>
      <c r="D30" s="104"/>
    </row>
    <row r="31" spans="1:5" ht="15.75" x14ac:dyDescent="0.25">
      <c r="A31" s="99" t="s">
        <v>34</v>
      </c>
      <c r="B31" s="99"/>
      <c r="C31" s="99"/>
      <c r="D31" s="100">
        <f>SUM(D32:D56)</f>
        <v>6651</v>
      </c>
    </row>
    <row r="32" spans="1:5" s="25" customFormat="1" ht="15.75" x14ac:dyDescent="0.25">
      <c r="A32" s="111" t="s">
        <v>29</v>
      </c>
      <c r="B32" s="109">
        <v>44057</v>
      </c>
      <c r="C32" s="98" t="s">
        <v>64</v>
      </c>
      <c r="D32" s="104">
        <v>492</v>
      </c>
    </row>
    <row r="33" spans="1:6" s="25" customFormat="1" ht="15.75" x14ac:dyDescent="0.25">
      <c r="A33" s="111" t="s">
        <v>29</v>
      </c>
      <c r="B33" s="109">
        <v>44088</v>
      </c>
      <c r="C33" s="98" t="s">
        <v>66</v>
      </c>
      <c r="D33" s="104">
        <v>40</v>
      </c>
    </row>
    <row r="34" spans="1:6" s="25" customFormat="1" ht="15.75" x14ac:dyDescent="0.25">
      <c r="A34" s="111" t="s">
        <v>29</v>
      </c>
      <c r="B34" s="109">
        <v>44088</v>
      </c>
      <c r="C34" s="98" t="s">
        <v>67</v>
      </c>
      <c r="D34" s="104">
        <v>282</v>
      </c>
    </row>
    <row r="35" spans="1:6" s="25" customFormat="1" ht="15.75" x14ac:dyDescent="0.25">
      <c r="A35" s="111" t="s">
        <v>29</v>
      </c>
      <c r="B35" s="109">
        <v>44092</v>
      </c>
      <c r="C35" s="98" t="s">
        <v>68</v>
      </c>
      <c r="D35" s="104">
        <v>282</v>
      </c>
    </row>
    <row r="36" spans="1:6" s="25" customFormat="1" ht="15.75" x14ac:dyDescent="0.25">
      <c r="A36" s="111" t="s">
        <v>29</v>
      </c>
      <c r="B36" s="109">
        <v>44092</v>
      </c>
      <c r="C36" s="98" t="s">
        <v>69</v>
      </c>
      <c r="D36" s="104">
        <v>40</v>
      </c>
    </row>
    <row r="37" spans="1:6" s="25" customFormat="1" ht="15.75" x14ac:dyDescent="0.25">
      <c r="A37" s="111" t="s">
        <v>29</v>
      </c>
      <c r="B37" s="109">
        <v>44095</v>
      </c>
      <c r="C37" s="98" t="s">
        <v>65</v>
      </c>
      <c r="D37" s="104">
        <v>604</v>
      </c>
    </row>
    <row r="38" spans="1:6" s="25" customFormat="1" ht="15.75" x14ac:dyDescent="0.25">
      <c r="A38" s="111" t="s">
        <v>29</v>
      </c>
      <c r="B38" s="109">
        <v>44095</v>
      </c>
      <c r="C38" s="98" t="s">
        <v>64</v>
      </c>
      <c r="D38" s="104">
        <v>81</v>
      </c>
    </row>
    <row r="39" spans="1:6" s="25" customFormat="1" ht="15.75" x14ac:dyDescent="0.25">
      <c r="A39" s="111" t="s">
        <v>29</v>
      </c>
      <c r="B39" s="109">
        <v>44095</v>
      </c>
      <c r="C39" s="98" t="s">
        <v>70</v>
      </c>
      <c r="D39" s="104">
        <v>330</v>
      </c>
    </row>
    <row r="40" spans="1:6" s="25" customFormat="1" ht="15.75" x14ac:dyDescent="0.25">
      <c r="A40" s="111" t="s">
        <v>29</v>
      </c>
      <c r="B40" s="109">
        <v>44095</v>
      </c>
      <c r="C40" s="98" t="s">
        <v>71</v>
      </c>
      <c r="D40" s="104">
        <v>40</v>
      </c>
    </row>
    <row r="41" spans="1:6" s="25" customFormat="1" ht="15.75" x14ac:dyDescent="0.25">
      <c r="A41" s="111" t="s">
        <v>29</v>
      </c>
      <c r="B41" s="109">
        <v>44099</v>
      </c>
      <c r="C41" s="98" t="s">
        <v>72</v>
      </c>
      <c r="D41" s="104">
        <v>282</v>
      </c>
    </row>
    <row r="42" spans="1:6" s="25" customFormat="1" ht="15.75" x14ac:dyDescent="0.25">
      <c r="A42" s="111" t="s">
        <v>29</v>
      </c>
      <c r="B42" s="109">
        <v>44099</v>
      </c>
      <c r="C42" s="98" t="s">
        <v>73</v>
      </c>
      <c r="D42" s="104">
        <v>40</v>
      </c>
    </row>
    <row r="43" spans="1:6" ht="15.75" x14ac:dyDescent="0.25">
      <c r="A43" s="111" t="s">
        <v>29</v>
      </c>
      <c r="B43" s="109">
        <v>44099</v>
      </c>
      <c r="C43" s="112" t="s">
        <v>74</v>
      </c>
      <c r="D43" s="104">
        <v>40</v>
      </c>
      <c r="F43">
        <f>3333*1.95583</f>
        <v>6518.7813900000001</v>
      </c>
    </row>
    <row r="44" spans="1:6" ht="15.75" x14ac:dyDescent="0.25">
      <c r="A44" s="111" t="s">
        <v>29</v>
      </c>
      <c r="B44" s="109">
        <v>44103</v>
      </c>
      <c r="C44" s="98" t="s">
        <v>75</v>
      </c>
      <c r="D44" s="104">
        <v>735</v>
      </c>
    </row>
    <row r="45" spans="1:6" s="25" customFormat="1" ht="15.75" x14ac:dyDescent="0.25">
      <c r="A45" s="111" t="s">
        <v>29</v>
      </c>
      <c r="B45" s="109">
        <v>44104</v>
      </c>
      <c r="C45" s="98" t="s">
        <v>76</v>
      </c>
      <c r="D45" s="104">
        <v>40</v>
      </c>
      <c r="E45" s="27"/>
    </row>
    <row r="46" spans="1:6" s="25" customFormat="1" ht="15.75" x14ac:dyDescent="0.25">
      <c r="A46" s="111" t="s">
        <v>29</v>
      </c>
      <c r="B46" s="109">
        <v>44109</v>
      </c>
      <c r="C46" s="98" t="s">
        <v>78</v>
      </c>
      <c r="D46" s="104">
        <v>250</v>
      </c>
    </row>
    <row r="47" spans="1:6" s="25" customFormat="1" ht="15.75" x14ac:dyDescent="0.25">
      <c r="A47" s="111" t="s">
        <v>29</v>
      </c>
      <c r="B47" s="109">
        <v>44110</v>
      </c>
      <c r="C47" s="98" t="s">
        <v>79</v>
      </c>
      <c r="D47" s="104">
        <v>120</v>
      </c>
    </row>
    <row r="48" spans="1:6" s="25" customFormat="1" ht="15.75" x14ac:dyDescent="0.25">
      <c r="A48" s="111" t="s">
        <v>29</v>
      </c>
      <c r="B48" s="109">
        <v>44110</v>
      </c>
      <c r="C48" s="98" t="s">
        <v>80</v>
      </c>
      <c r="D48" s="104">
        <v>150</v>
      </c>
    </row>
    <row r="49" spans="1:5" s="25" customFormat="1" ht="15.75" x14ac:dyDescent="0.25">
      <c r="A49" s="111" t="s">
        <v>29</v>
      </c>
      <c r="B49" s="105">
        <v>44111</v>
      </c>
      <c r="C49" s="98" t="s">
        <v>82</v>
      </c>
      <c r="D49" s="104">
        <v>40</v>
      </c>
    </row>
    <row r="50" spans="1:5" s="25" customFormat="1" ht="15.75" x14ac:dyDescent="0.25">
      <c r="A50" s="111" t="s">
        <v>29</v>
      </c>
      <c r="B50" s="105">
        <v>44111</v>
      </c>
      <c r="C50" s="98" t="s">
        <v>83</v>
      </c>
      <c r="D50" s="104">
        <v>80</v>
      </c>
    </row>
    <row r="51" spans="1:5" s="25" customFormat="1" ht="15.75" x14ac:dyDescent="0.25">
      <c r="A51" s="111" t="s">
        <v>29</v>
      </c>
      <c r="B51" s="105">
        <v>44111</v>
      </c>
      <c r="C51" s="98" t="s">
        <v>84</v>
      </c>
      <c r="D51" s="104">
        <v>40</v>
      </c>
    </row>
    <row r="52" spans="1:5" s="25" customFormat="1" ht="15.75" x14ac:dyDescent="0.25">
      <c r="A52" s="111" t="s">
        <v>29</v>
      </c>
      <c r="B52" s="109">
        <v>44112</v>
      </c>
      <c r="C52" s="98" t="s">
        <v>85</v>
      </c>
      <c r="D52" s="104">
        <v>173</v>
      </c>
    </row>
    <row r="53" spans="1:5" s="25" customFormat="1" ht="15.75" x14ac:dyDescent="0.25">
      <c r="A53" s="111" t="s">
        <v>29</v>
      </c>
      <c r="B53" s="109">
        <v>44113</v>
      </c>
      <c r="C53" s="98" t="s">
        <v>86</v>
      </c>
      <c r="D53" s="104">
        <v>45</v>
      </c>
    </row>
    <row r="54" spans="1:5" s="25" customFormat="1" ht="15.75" x14ac:dyDescent="0.25">
      <c r="A54" s="111" t="s">
        <v>29</v>
      </c>
      <c r="B54" s="109">
        <v>44116</v>
      </c>
      <c r="C54" s="98" t="s">
        <v>87</v>
      </c>
      <c r="D54" s="104">
        <v>1630</v>
      </c>
    </row>
    <row r="55" spans="1:5" s="25" customFormat="1" ht="15.75" x14ac:dyDescent="0.25">
      <c r="A55" s="98" t="s">
        <v>88</v>
      </c>
      <c r="B55" s="109">
        <v>44116</v>
      </c>
      <c r="C55" s="98" t="s">
        <v>270</v>
      </c>
      <c r="D55" s="104">
        <v>495</v>
      </c>
      <c r="E55" s="27"/>
    </row>
    <row r="56" spans="1:5" s="25" customFormat="1" ht="15.75" x14ac:dyDescent="0.25">
      <c r="A56" s="98" t="s">
        <v>271</v>
      </c>
      <c r="B56" s="109">
        <v>44217</v>
      </c>
      <c r="C56" s="98" t="s">
        <v>280</v>
      </c>
      <c r="D56" s="104">
        <v>300</v>
      </c>
    </row>
    <row r="57" spans="1:5" s="25" customFormat="1" ht="15.75" x14ac:dyDescent="0.25">
      <c r="A57" s="98"/>
      <c r="B57" s="98"/>
      <c r="C57" s="98"/>
      <c r="D57" s="104"/>
    </row>
    <row r="58" spans="1:5" ht="15.75" x14ac:dyDescent="0.25">
      <c r="A58" s="99" t="s">
        <v>13</v>
      </c>
      <c r="B58" s="99"/>
      <c r="C58" s="99" t="s">
        <v>279</v>
      </c>
      <c r="D58" s="100">
        <f>SUM(D59:D63)</f>
        <v>9361.36</v>
      </c>
    </row>
    <row r="59" spans="1:5" s="25" customFormat="1" ht="31.5" x14ac:dyDescent="0.25">
      <c r="A59" s="113" t="s">
        <v>89</v>
      </c>
      <c r="B59" s="114">
        <v>44117</v>
      </c>
      <c r="C59" s="111" t="s">
        <v>196</v>
      </c>
      <c r="D59" s="115">
        <v>5576.29</v>
      </c>
    </row>
    <row r="60" spans="1:5" s="25" customFormat="1" ht="15.75" x14ac:dyDescent="0.25">
      <c r="A60" s="113" t="s">
        <v>192</v>
      </c>
      <c r="B60" s="114">
        <v>44117</v>
      </c>
      <c r="C60" s="111" t="s">
        <v>194</v>
      </c>
      <c r="D60" s="115">
        <v>1484.48</v>
      </c>
    </row>
    <row r="61" spans="1:5" s="25" customFormat="1" ht="33" customHeight="1" x14ac:dyDescent="0.25">
      <c r="A61" s="113" t="s">
        <v>192</v>
      </c>
      <c r="B61" s="114">
        <v>44160</v>
      </c>
      <c r="C61" s="118" t="s">
        <v>195</v>
      </c>
      <c r="D61" s="115">
        <v>1498.89</v>
      </c>
    </row>
    <row r="62" spans="1:5" s="25" customFormat="1" ht="31.5" x14ac:dyDescent="0.25">
      <c r="A62" s="116" t="s">
        <v>211</v>
      </c>
      <c r="B62" s="117">
        <v>44265</v>
      </c>
      <c r="C62" s="112" t="s">
        <v>212</v>
      </c>
      <c r="D62" s="108">
        <v>801.7</v>
      </c>
    </row>
    <row r="63" spans="1:5" s="25" customFormat="1" ht="15.75" x14ac:dyDescent="0.25">
      <c r="A63" s="116"/>
      <c r="B63" s="117"/>
      <c r="C63" s="112"/>
      <c r="D63" s="108"/>
    </row>
    <row r="64" spans="1:5" ht="15.75" x14ac:dyDescent="0.25">
      <c r="A64" s="99" t="s">
        <v>15</v>
      </c>
      <c r="B64" s="99"/>
      <c r="C64" s="99"/>
      <c r="D64" s="100">
        <f>D8+D31+D58</f>
        <v>25381.11</v>
      </c>
    </row>
    <row r="65" spans="1:4" ht="15.75" x14ac:dyDescent="0.25">
      <c r="A65" s="99" t="s">
        <v>16</v>
      </c>
      <c r="B65" s="99"/>
      <c r="C65" s="99"/>
      <c r="D65" s="100">
        <f>RAZHOD!E191</f>
        <v>31424.319999999992</v>
      </c>
    </row>
    <row r="67" spans="1:4" x14ac:dyDescent="0.25">
      <c r="D67" s="26">
        <f>D2+D64-D65</f>
        <v>11221.040000000008</v>
      </c>
    </row>
  </sheetData>
  <pageMargins left="0" right="0" top="0" bottom="0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96"/>
  <sheetViews>
    <sheetView zoomScale="86" zoomScaleNormal="86" workbookViewId="0">
      <pane ySplit="4" topLeftCell="A20" activePane="bottomLeft" state="frozen"/>
      <selection activeCell="A20" sqref="A20"/>
      <selection pane="bottomLeft" activeCell="I20" sqref="I20"/>
    </sheetView>
  </sheetViews>
  <sheetFormatPr defaultRowHeight="15" x14ac:dyDescent="0.25"/>
  <cols>
    <col min="1" max="1" width="12.28515625" customWidth="1"/>
    <col min="2" max="2" width="46.5703125" customWidth="1"/>
    <col min="3" max="3" width="30.42578125" customWidth="1"/>
    <col min="4" max="4" width="12.140625" bestFit="1" customWidth="1"/>
    <col min="5" max="5" width="13.5703125" bestFit="1" customWidth="1"/>
    <col min="6" max="6" width="7.140625" bestFit="1" customWidth="1"/>
    <col min="7" max="7" width="16" customWidth="1"/>
    <col min="8" max="8" width="13.7109375" bestFit="1" customWidth="1"/>
    <col min="9" max="9" width="12.5703125" bestFit="1" customWidth="1"/>
  </cols>
  <sheetData>
    <row r="2" spans="1:8" s="5" customFormat="1" ht="21.6" customHeight="1" x14ac:dyDescent="0.25">
      <c r="A2" s="93" t="s">
        <v>260</v>
      </c>
      <c r="B2" s="93"/>
      <c r="C2" s="93"/>
    </row>
    <row r="4" spans="1:8" ht="45" x14ac:dyDescent="0.25">
      <c r="A4" s="11" t="s">
        <v>6</v>
      </c>
      <c r="B4" s="12" t="s">
        <v>7</v>
      </c>
      <c r="C4" s="11" t="s">
        <v>8</v>
      </c>
      <c r="D4" s="11" t="s">
        <v>9</v>
      </c>
      <c r="E4" s="12" t="s">
        <v>10</v>
      </c>
      <c r="F4" s="12" t="s">
        <v>11</v>
      </c>
    </row>
    <row r="5" spans="1:8" s="1" customFormat="1" x14ac:dyDescent="0.25">
      <c r="A5" s="13"/>
      <c r="B5" s="68" t="s">
        <v>99</v>
      </c>
      <c r="C5" s="13"/>
      <c r="D5" s="13"/>
      <c r="E5" s="22">
        <f>SUM(E6:E11)</f>
        <v>1003.31</v>
      </c>
      <c r="F5" s="14"/>
    </row>
    <row r="6" spans="1:8" s="25" customFormat="1" x14ac:dyDescent="0.25">
      <c r="A6" s="8">
        <v>44147</v>
      </c>
      <c r="B6" s="6" t="s">
        <v>156</v>
      </c>
      <c r="C6" s="16" t="s">
        <v>199</v>
      </c>
      <c r="D6" s="8">
        <v>44147</v>
      </c>
      <c r="E6" s="51">
        <v>103.31</v>
      </c>
      <c r="F6" s="6" t="s">
        <v>119</v>
      </c>
      <c r="G6" s="29"/>
    </row>
    <row r="7" spans="1:8" s="25" customFormat="1" x14ac:dyDescent="0.25">
      <c r="A7" s="8">
        <v>44172</v>
      </c>
      <c r="B7" s="6" t="s">
        <v>165</v>
      </c>
      <c r="C7" s="16" t="s">
        <v>166</v>
      </c>
      <c r="D7" s="8">
        <v>44172</v>
      </c>
      <c r="E7" s="51">
        <v>300</v>
      </c>
      <c r="F7" s="6" t="s">
        <v>119</v>
      </c>
      <c r="G7" s="29"/>
    </row>
    <row r="8" spans="1:8" s="25" customFormat="1" x14ac:dyDescent="0.25">
      <c r="A8" s="8">
        <v>44172</v>
      </c>
      <c r="B8" s="6" t="s">
        <v>167</v>
      </c>
      <c r="C8" s="16" t="s">
        <v>166</v>
      </c>
      <c r="D8" s="8">
        <v>44172</v>
      </c>
      <c r="E8" s="51">
        <v>250</v>
      </c>
      <c r="F8" s="6" t="s">
        <v>119</v>
      </c>
      <c r="G8" s="29"/>
    </row>
    <row r="9" spans="1:8" s="25" customFormat="1" x14ac:dyDescent="0.25">
      <c r="A9" s="8">
        <v>44172</v>
      </c>
      <c r="B9" s="6" t="s">
        <v>168</v>
      </c>
      <c r="C9" s="16" t="s">
        <v>166</v>
      </c>
      <c r="D9" s="8">
        <v>44172</v>
      </c>
      <c r="E9" s="51">
        <v>200</v>
      </c>
      <c r="F9" s="6" t="s">
        <v>119</v>
      </c>
      <c r="G9" s="29"/>
    </row>
    <row r="10" spans="1:8" s="25" customFormat="1" x14ac:dyDescent="0.25">
      <c r="A10" s="8">
        <v>44172</v>
      </c>
      <c r="B10" s="6" t="s">
        <v>169</v>
      </c>
      <c r="C10" s="16" t="s">
        <v>166</v>
      </c>
      <c r="D10" s="8">
        <v>44172</v>
      </c>
      <c r="E10" s="51">
        <v>150</v>
      </c>
      <c r="F10" s="6" t="s">
        <v>119</v>
      </c>
      <c r="G10" s="29"/>
    </row>
    <row r="11" spans="1:8" s="25" customFormat="1" x14ac:dyDescent="0.25">
      <c r="A11" s="8"/>
      <c r="B11" s="6"/>
      <c r="C11" s="16"/>
      <c r="D11" s="8"/>
      <c r="E11" s="51"/>
      <c r="F11" s="6"/>
      <c r="G11" s="29"/>
    </row>
    <row r="12" spans="1:8" s="25" customFormat="1" x14ac:dyDescent="0.25">
      <c r="A12" s="8"/>
      <c r="B12" s="6"/>
      <c r="C12" s="6"/>
      <c r="D12" s="8"/>
      <c r="E12" s="51"/>
      <c r="F12" s="6"/>
    </row>
    <row r="13" spans="1:8" s="1" customFormat="1" x14ac:dyDescent="0.25">
      <c r="A13" s="13"/>
      <c r="B13" s="68" t="s">
        <v>40</v>
      </c>
      <c r="C13" s="17"/>
      <c r="D13" s="17"/>
      <c r="E13" s="22"/>
      <c r="F13" s="17"/>
    </row>
    <row r="14" spans="1:8" s="25" customFormat="1" x14ac:dyDescent="0.25">
      <c r="A14" s="42"/>
      <c r="B14" s="48"/>
      <c r="C14" s="10"/>
      <c r="D14" s="10"/>
      <c r="E14" s="51"/>
      <c r="F14" s="10"/>
    </row>
    <row r="15" spans="1:8" x14ac:dyDescent="0.25">
      <c r="A15" s="6"/>
      <c r="B15" s="18"/>
      <c r="C15" s="18"/>
      <c r="D15" s="18"/>
      <c r="E15" s="21"/>
      <c r="F15" s="18"/>
    </row>
    <row r="16" spans="1:8" s="25" customFormat="1" x14ac:dyDescent="0.25">
      <c r="A16" s="13"/>
      <c r="B16" s="68" t="s">
        <v>197</v>
      </c>
      <c r="C16" s="17"/>
      <c r="D16" s="17"/>
      <c r="E16" s="22">
        <f>SUM(E17:E18)</f>
        <v>0</v>
      </c>
      <c r="F16" s="17"/>
      <c r="H16" s="46"/>
    </row>
    <row r="17" spans="1:8" s="56" customFormat="1" x14ac:dyDescent="0.25">
      <c r="A17" s="66"/>
      <c r="B17" s="58"/>
      <c r="C17" s="58"/>
      <c r="D17" s="59"/>
      <c r="E17" s="67"/>
      <c r="F17" s="58"/>
      <c r="H17" s="57"/>
    </row>
    <row r="18" spans="1:8" s="56" customFormat="1" x14ac:dyDescent="0.25">
      <c r="A18" s="66"/>
      <c r="B18" s="58"/>
      <c r="C18" s="58"/>
      <c r="D18" s="59"/>
      <c r="E18" s="67"/>
      <c r="F18" s="58"/>
      <c r="H18" s="57"/>
    </row>
    <row r="19" spans="1:8" x14ac:dyDescent="0.25">
      <c r="A19" s="9"/>
      <c r="B19" s="68" t="s">
        <v>100</v>
      </c>
      <c r="C19" s="9"/>
      <c r="D19" s="9"/>
      <c r="E19" s="23">
        <f>SUM(E20:E22)</f>
        <v>840</v>
      </c>
      <c r="F19" s="9"/>
      <c r="H19" s="46"/>
    </row>
    <row r="20" spans="1:8" s="25" customFormat="1" ht="30" x14ac:dyDescent="0.25">
      <c r="A20" s="8">
        <v>44155</v>
      </c>
      <c r="B20" s="16" t="s">
        <v>162</v>
      </c>
      <c r="C20" s="16" t="s">
        <v>160</v>
      </c>
      <c r="D20" s="8">
        <v>44152</v>
      </c>
      <c r="E20" s="51">
        <f>700*1.2</f>
        <v>840</v>
      </c>
      <c r="F20" s="15" t="s">
        <v>119</v>
      </c>
      <c r="G20" s="29"/>
      <c r="H20" s="53"/>
    </row>
    <row r="21" spans="1:8" s="25" customFormat="1" x14ac:dyDescent="0.25">
      <c r="A21" s="8"/>
      <c r="B21" s="6"/>
      <c r="C21" s="6"/>
      <c r="D21" s="8"/>
      <c r="E21" s="34"/>
      <c r="F21" s="6"/>
      <c r="G21" s="29"/>
      <c r="H21" s="63"/>
    </row>
    <row r="22" spans="1:8" s="25" customFormat="1" x14ac:dyDescent="0.25">
      <c r="A22" s="8"/>
      <c r="B22" s="6"/>
      <c r="C22" s="16"/>
      <c r="D22" s="8"/>
      <c r="E22" s="51"/>
      <c r="F22" s="15"/>
      <c r="G22" s="29"/>
      <c r="H22" s="63"/>
    </row>
    <row r="23" spans="1:8" s="25" customFormat="1" x14ac:dyDescent="0.25">
      <c r="A23" s="9"/>
      <c r="B23" s="69" t="s">
        <v>101</v>
      </c>
      <c r="C23" s="9"/>
      <c r="D23" s="9"/>
      <c r="E23" s="23">
        <f>SUM(E24)</f>
        <v>1269</v>
      </c>
      <c r="F23" s="9"/>
      <c r="G23" s="29"/>
      <c r="H23" s="64"/>
    </row>
    <row r="24" spans="1:8" s="25" customFormat="1" x14ac:dyDescent="0.25">
      <c r="A24" s="8">
        <v>44277</v>
      </c>
      <c r="B24" s="6" t="s">
        <v>231</v>
      </c>
      <c r="C24" s="16" t="s">
        <v>232</v>
      </c>
      <c r="D24" s="8">
        <v>44271</v>
      </c>
      <c r="E24" s="51">
        <v>1269</v>
      </c>
      <c r="F24" s="15" t="s">
        <v>119</v>
      </c>
      <c r="G24" s="29"/>
      <c r="H24" s="63"/>
    </row>
    <row r="25" spans="1:8" s="25" customFormat="1" x14ac:dyDescent="0.25">
      <c r="A25" s="8"/>
      <c r="B25" s="6"/>
      <c r="C25" s="16"/>
      <c r="D25" s="8"/>
      <c r="E25" s="51"/>
      <c r="F25" s="15"/>
      <c r="G25" s="29"/>
      <c r="H25" s="63"/>
    </row>
    <row r="26" spans="1:8" s="25" customFormat="1" x14ac:dyDescent="0.25">
      <c r="A26" s="8"/>
      <c r="B26" s="6"/>
      <c r="C26" s="16"/>
      <c r="D26" s="8"/>
      <c r="E26" s="51"/>
      <c r="F26" s="15"/>
      <c r="G26" s="29"/>
      <c r="H26" s="64"/>
    </row>
    <row r="27" spans="1:8" s="25" customFormat="1" ht="15" customHeight="1" x14ac:dyDescent="0.25">
      <c r="A27" s="9"/>
      <c r="B27" s="132" t="s">
        <v>102</v>
      </c>
      <c r="C27" s="133"/>
      <c r="D27" s="133"/>
      <c r="E27" s="133"/>
      <c r="F27" s="134"/>
      <c r="G27" s="29"/>
      <c r="H27" s="63"/>
    </row>
    <row r="28" spans="1:8" s="25" customFormat="1" x14ac:dyDescent="0.25">
      <c r="A28" s="8"/>
      <c r="B28" s="6"/>
      <c r="C28" s="16"/>
      <c r="D28" s="8"/>
      <c r="E28" s="51"/>
      <c r="F28" s="15"/>
      <c r="G28" s="29"/>
      <c r="H28" s="63"/>
    </row>
    <row r="29" spans="1:8" s="25" customFormat="1" x14ac:dyDescent="0.25">
      <c r="A29" s="8"/>
      <c r="B29" s="6"/>
      <c r="C29" s="16"/>
      <c r="D29" s="8"/>
      <c r="E29" s="51"/>
      <c r="F29" s="15"/>
      <c r="G29" s="29"/>
      <c r="H29" s="63"/>
    </row>
    <row r="30" spans="1:8" s="25" customFormat="1" ht="15" customHeight="1" x14ac:dyDescent="0.25">
      <c r="A30" s="9"/>
      <c r="B30" s="69" t="s">
        <v>243</v>
      </c>
      <c r="C30" s="9"/>
      <c r="D30" s="9"/>
      <c r="E30" s="23">
        <f>SUM(E31+E32)</f>
        <v>641.69000000000005</v>
      </c>
      <c r="F30" s="9"/>
      <c r="G30" s="29"/>
      <c r="H30" s="63"/>
    </row>
    <row r="31" spans="1:8" s="25" customFormat="1" ht="20.25" customHeight="1" x14ac:dyDescent="0.25">
      <c r="A31" s="8">
        <v>44298</v>
      </c>
      <c r="B31" s="6" t="s">
        <v>272</v>
      </c>
      <c r="C31" s="16" t="s">
        <v>244</v>
      </c>
      <c r="D31" s="8"/>
      <c r="E31" s="51">
        <v>330.38</v>
      </c>
      <c r="F31" s="15" t="s">
        <v>119</v>
      </c>
      <c r="G31" s="29"/>
      <c r="H31" s="63"/>
    </row>
    <row r="32" spans="1:8" s="25" customFormat="1" ht="31.5" customHeight="1" x14ac:dyDescent="0.25">
      <c r="A32" s="124">
        <v>44137</v>
      </c>
      <c r="B32" s="119" t="s">
        <v>273</v>
      </c>
      <c r="C32" s="120" t="s">
        <v>144</v>
      </c>
      <c r="D32" s="121">
        <v>44137</v>
      </c>
      <c r="E32" s="122">
        <v>311.31</v>
      </c>
      <c r="F32" s="123" t="s">
        <v>27</v>
      </c>
      <c r="G32" s="29"/>
      <c r="H32" s="63"/>
    </row>
    <row r="33" spans="1:8" s="25" customFormat="1" x14ac:dyDescent="0.25">
      <c r="A33" s="8"/>
      <c r="B33" s="6"/>
      <c r="C33" s="16"/>
      <c r="D33" s="8"/>
      <c r="E33" s="51"/>
      <c r="F33" s="15"/>
      <c r="G33" s="29"/>
      <c r="H33" s="63"/>
    </row>
    <row r="34" spans="1:8" s="1" customFormat="1" ht="17.25" customHeight="1" x14ac:dyDescent="0.25">
      <c r="A34" s="9"/>
      <c r="B34" s="141" t="s">
        <v>189</v>
      </c>
      <c r="C34" s="142"/>
      <c r="D34" s="143"/>
      <c r="E34" s="81">
        <f>SUM(E35:E37)</f>
        <v>5110.2</v>
      </c>
      <c r="F34" s="9"/>
    </row>
    <row r="35" spans="1:8" s="25" customFormat="1" x14ac:dyDescent="0.25"/>
    <row r="36" spans="1:8" s="25" customFormat="1" x14ac:dyDescent="0.25">
      <c r="A36" s="62">
        <v>44200</v>
      </c>
      <c r="B36" s="84" t="s">
        <v>216</v>
      </c>
      <c r="C36" s="75" t="s">
        <v>239</v>
      </c>
      <c r="D36" s="76">
        <v>44200</v>
      </c>
      <c r="E36" s="83">
        <v>2350.1999999999998</v>
      </c>
      <c r="F36" s="75" t="s">
        <v>27</v>
      </c>
    </row>
    <row r="37" spans="1:8" s="25" customFormat="1" x14ac:dyDescent="0.25">
      <c r="A37" s="62">
        <v>44308</v>
      </c>
      <c r="B37" s="84" t="s">
        <v>246</v>
      </c>
      <c r="C37" s="75" t="s">
        <v>247</v>
      </c>
      <c r="D37" s="76">
        <v>44307</v>
      </c>
      <c r="E37" s="83">
        <v>2760</v>
      </c>
      <c r="F37" s="75" t="s">
        <v>27</v>
      </c>
    </row>
    <row r="38" spans="1:8" s="25" customFormat="1" x14ac:dyDescent="0.25">
      <c r="A38" s="6"/>
      <c r="B38" s="6"/>
      <c r="C38" s="6"/>
      <c r="D38" s="6"/>
      <c r="E38" s="20"/>
      <c r="F38" s="6"/>
    </row>
    <row r="39" spans="1:8" s="1" customFormat="1" x14ac:dyDescent="0.25">
      <c r="A39" s="9"/>
      <c r="B39" s="68" t="s">
        <v>103</v>
      </c>
      <c r="C39" s="9"/>
      <c r="D39" s="9"/>
      <c r="E39" s="24">
        <f>SUM(E40:E47)</f>
        <v>4811.08</v>
      </c>
      <c r="F39" s="9"/>
    </row>
    <row r="40" spans="1:8" s="25" customFormat="1" x14ac:dyDescent="0.25">
      <c r="A40" s="8">
        <v>44119</v>
      </c>
      <c r="B40" s="15" t="s">
        <v>117</v>
      </c>
      <c r="C40" s="15" t="s">
        <v>118</v>
      </c>
      <c r="D40" s="55">
        <v>44115</v>
      </c>
      <c r="E40" s="50">
        <v>270</v>
      </c>
      <c r="F40" s="6" t="s">
        <v>119</v>
      </c>
    </row>
    <row r="41" spans="1:8" s="25" customFormat="1" x14ac:dyDescent="0.25">
      <c r="A41" s="8">
        <v>44119</v>
      </c>
      <c r="B41" s="15" t="s">
        <v>120</v>
      </c>
      <c r="C41" s="15" t="s">
        <v>121</v>
      </c>
      <c r="D41" s="55">
        <v>44115</v>
      </c>
      <c r="E41" s="50">
        <v>1500</v>
      </c>
      <c r="F41" s="6" t="s">
        <v>119</v>
      </c>
    </row>
    <row r="42" spans="1:8" s="25" customFormat="1" x14ac:dyDescent="0.25">
      <c r="A42" s="8">
        <v>44119</v>
      </c>
      <c r="B42" s="15" t="s">
        <v>123</v>
      </c>
      <c r="C42" s="15" t="s">
        <v>122</v>
      </c>
      <c r="D42" s="55">
        <v>44115</v>
      </c>
      <c r="E42" s="50">
        <v>186</v>
      </c>
      <c r="F42" s="6" t="s">
        <v>119</v>
      </c>
    </row>
    <row r="43" spans="1:8" s="25" customFormat="1" x14ac:dyDescent="0.25">
      <c r="A43" s="8">
        <v>44119</v>
      </c>
      <c r="B43" s="15" t="s">
        <v>124</v>
      </c>
      <c r="C43" s="15" t="s">
        <v>125</v>
      </c>
      <c r="D43" s="55">
        <v>44115</v>
      </c>
      <c r="E43" s="50">
        <v>1625</v>
      </c>
      <c r="F43" s="6" t="s">
        <v>119</v>
      </c>
      <c r="H43" s="27"/>
    </row>
    <row r="44" spans="1:8" s="25" customFormat="1" x14ac:dyDescent="0.25">
      <c r="A44" s="8">
        <v>44123</v>
      </c>
      <c r="B44" s="15" t="s">
        <v>127</v>
      </c>
      <c r="C44" s="15" t="s">
        <v>126</v>
      </c>
      <c r="D44" s="55">
        <v>44112</v>
      </c>
      <c r="E44" s="50">
        <v>1060</v>
      </c>
      <c r="F44" s="6" t="s">
        <v>119</v>
      </c>
    </row>
    <row r="45" spans="1:8" s="25" customFormat="1" x14ac:dyDescent="0.25">
      <c r="A45" s="8">
        <v>44112</v>
      </c>
      <c r="B45" s="15" t="s">
        <v>129</v>
      </c>
      <c r="C45" s="15" t="s">
        <v>128</v>
      </c>
      <c r="D45" s="55">
        <v>44112</v>
      </c>
      <c r="E45" s="50">
        <v>100</v>
      </c>
      <c r="F45" s="47" t="s">
        <v>30</v>
      </c>
    </row>
    <row r="46" spans="1:8" s="25" customFormat="1" x14ac:dyDescent="0.25">
      <c r="A46" s="8">
        <v>44155</v>
      </c>
      <c r="B46" s="6" t="s">
        <v>161</v>
      </c>
      <c r="C46" s="16" t="s">
        <v>160</v>
      </c>
      <c r="D46" s="8">
        <v>44152</v>
      </c>
      <c r="E46" s="51">
        <f>58.4*1.2</f>
        <v>70.08</v>
      </c>
      <c r="F46" s="15" t="s">
        <v>119</v>
      </c>
    </row>
    <row r="47" spans="1:8" s="25" customFormat="1" x14ac:dyDescent="0.25">
      <c r="A47" s="8"/>
      <c r="B47" s="15"/>
      <c r="C47" s="15"/>
      <c r="D47" s="55"/>
      <c r="E47" s="50"/>
      <c r="F47" s="47"/>
    </row>
    <row r="48" spans="1:8" s="25" customFormat="1" ht="16.5" customHeight="1" x14ac:dyDescent="0.25">
      <c r="A48" s="9"/>
      <c r="B48" s="138" t="s">
        <v>41</v>
      </c>
      <c r="C48" s="140"/>
      <c r="D48" s="9"/>
      <c r="E48" s="24">
        <f>SUM(E49:E55)</f>
        <v>1478</v>
      </c>
      <c r="F48" s="9"/>
    </row>
    <row r="49" spans="1:7" s="25" customFormat="1" ht="30" x14ac:dyDescent="0.25">
      <c r="A49" s="8">
        <v>44130</v>
      </c>
      <c r="B49" s="16" t="s">
        <v>134</v>
      </c>
      <c r="C49" s="16" t="s">
        <v>135</v>
      </c>
      <c r="D49" s="8">
        <v>44128</v>
      </c>
      <c r="E49" s="34">
        <v>60</v>
      </c>
      <c r="F49" s="6" t="s">
        <v>119</v>
      </c>
    </row>
    <row r="50" spans="1:7" s="25" customFormat="1" ht="30" x14ac:dyDescent="0.25">
      <c r="A50" s="8">
        <v>44130</v>
      </c>
      <c r="B50" s="16" t="s">
        <v>134</v>
      </c>
      <c r="C50" s="16" t="s">
        <v>135</v>
      </c>
      <c r="D50" s="8">
        <v>44129</v>
      </c>
      <c r="E50" s="34">
        <v>60</v>
      </c>
      <c r="F50" s="6" t="s">
        <v>119</v>
      </c>
      <c r="G50" s="61"/>
    </row>
    <row r="51" spans="1:7" s="25" customFormat="1" ht="30" x14ac:dyDescent="0.25">
      <c r="A51" s="8">
        <v>44130</v>
      </c>
      <c r="B51" s="6" t="s">
        <v>134</v>
      </c>
      <c r="C51" s="15" t="s">
        <v>136</v>
      </c>
      <c r="D51" s="8">
        <v>44130</v>
      </c>
      <c r="E51" s="34">
        <v>300</v>
      </c>
      <c r="F51" s="6" t="s">
        <v>119</v>
      </c>
    </row>
    <row r="52" spans="1:7" s="25" customFormat="1" ht="30" x14ac:dyDescent="0.25">
      <c r="A52" s="8">
        <v>44123</v>
      </c>
      <c r="B52" s="6" t="s">
        <v>137</v>
      </c>
      <c r="C52" s="15" t="s">
        <v>138</v>
      </c>
      <c r="D52" s="8">
        <v>44125</v>
      </c>
      <c r="E52" s="34">
        <v>318</v>
      </c>
      <c r="F52" s="6" t="s">
        <v>119</v>
      </c>
    </row>
    <row r="53" spans="1:7" s="25" customFormat="1" ht="30" x14ac:dyDescent="0.25">
      <c r="A53" s="8">
        <v>44137</v>
      </c>
      <c r="B53" s="6" t="s">
        <v>137</v>
      </c>
      <c r="C53" s="15" t="s">
        <v>139</v>
      </c>
      <c r="D53" s="8">
        <v>44130</v>
      </c>
      <c r="E53" s="34">
        <v>506</v>
      </c>
      <c r="F53" s="6" t="s">
        <v>119</v>
      </c>
    </row>
    <row r="54" spans="1:7" s="25" customFormat="1" ht="30" x14ac:dyDescent="0.25">
      <c r="A54" s="8">
        <v>44137</v>
      </c>
      <c r="B54" s="6" t="s">
        <v>137</v>
      </c>
      <c r="C54" s="15" t="s">
        <v>140</v>
      </c>
      <c r="D54" s="8">
        <v>44130</v>
      </c>
      <c r="E54" s="34">
        <v>234</v>
      </c>
      <c r="F54" s="6" t="s">
        <v>119</v>
      </c>
    </row>
    <row r="55" spans="1:7" s="25" customFormat="1" x14ac:dyDescent="0.25">
      <c r="A55" s="8"/>
      <c r="B55" s="6"/>
      <c r="C55" s="15"/>
      <c r="D55" s="8"/>
      <c r="E55" s="34"/>
      <c r="F55" s="6"/>
    </row>
    <row r="56" spans="1:7" s="25" customFormat="1" x14ac:dyDescent="0.25">
      <c r="A56" s="6"/>
      <c r="B56" s="6"/>
      <c r="C56" s="6"/>
      <c r="D56" s="6"/>
      <c r="E56" s="20"/>
      <c r="F56" s="6"/>
    </row>
    <row r="57" spans="1:7" s="25" customFormat="1" ht="16.5" customHeight="1" x14ac:dyDescent="0.25">
      <c r="A57" s="9"/>
      <c r="B57" s="135" t="s">
        <v>42</v>
      </c>
      <c r="C57" s="136"/>
      <c r="D57" s="137"/>
      <c r="E57" s="24">
        <f>SUM(E58:E60)</f>
        <v>1429.1799999999998</v>
      </c>
      <c r="F57" s="9"/>
    </row>
    <row r="58" spans="1:7" s="25" customFormat="1" ht="26.25" x14ac:dyDescent="0.25">
      <c r="A58" s="42">
        <v>44216</v>
      </c>
      <c r="B58" s="86" t="s">
        <v>220</v>
      </c>
      <c r="C58" s="85" t="s">
        <v>219</v>
      </c>
      <c r="D58" s="86"/>
      <c r="E58" s="43">
        <v>391.7</v>
      </c>
      <c r="F58" s="6" t="s">
        <v>119</v>
      </c>
    </row>
    <row r="59" spans="1:7" s="25" customFormat="1" ht="26.25" x14ac:dyDescent="0.25">
      <c r="A59" s="42">
        <v>44217</v>
      </c>
      <c r="B59" s="86" t="s">
        <v>264</v>
      </c>
      <c r="C59" s="85" t="s">
        <v>219</v>
      </c>
      <c r="D59" s="86"/>
      <c r="E59" s="43">
        <v>293.77999999999997</v>
      </c>
      <c r="F59" s="6" t="s">
        <v>119</v>
      </c>
    </row>
    <row r="60" spans="1:7" s="25" customFormat="1" ht="26.25" x14ac:dyDescent="0.25">
      <c r="A60" s="42">
        <v>44277</v>
      </c>
      <c r="B60" s="86" t="s">
        <v>237</v>
      </c>
      <c r="C60" s="85" t="s">
        <v>238</v>
      </c>
      <c r="D60" s="86"/>
      <c r="E60" s="43">
        <f>82.56*6+83.69+80.98+83.67</f>
        <v>743.69999999999993</v>
      </c>
      <c r="F60" s="6" t="s">
        <v>119</v>
      </c>
    </row>
    <row r="61" spans="1:7" s="25" customFormat="1" x14ac:dyDescent="0.25">
      <c r="A61" s="8"/>
      <c r="B61" s="16"/>
      <c r="C61" s="87"/>
      <c r="D61" s="6"/>
      <c r="E61" s="34"/>
      <c r="F61" s="6"/>
    </row>
    <row r="62" spans="1:7" s="25" customFormat="1" x14ac:dyDescent="0.25">
      <c r="A62" s="8"/>
      <c r="B62" s="6"/>
      <c r="C62" s="6"/>
      <c r="D62" s="6"/>
      <c r="E62" s="34"/>
      <c r="F62" s="6"/>
    </row>
    <row r="63" spans="1:7" s="25" customFormat="1" x14ac:dyDescent="0.25">
      <c r="A63" s="9"/>
      <c r="B63" s="135" t="s">
        <v>104</v>
      </c>
      <c r="C63" s="136"/>
      <c r="D63" s="137"/>
      <c r="E63" s="24">
        <f>SUM(E64:E72)</f>
        <v>1304.8</v>
      </c>
      <c r="F63" s="9"/>
    </row>
    <row r="64" spans="1:7" s="25" customFormat="1" x14ac:dyDescent="0.25">
      <c r="A64" s="8">
        <v>44137</v>
      </c>
      <c r="B64" s="6" t="s">
        <v>143</v>
      </c>
      <c r="C64" s="6" t="s">
        <v>144</v>
      </c>
      <c r="D64" s="8">
        <v>44166</v>
      </c>
      <c r="E64" s="34">
        <v>200</v>
      </c>
      <c r="F64" s="6" t="s">
        <v>119</v>
      </c>
    </row>
    <row r="65" spans="1:6" s="25" customFormat="1" x14ac:dyDescent="0.25">
      <c r="A65" s="8">
        <v>44137</v>
      </c>
      <c r="B65" s="6" t="s">
        <v>145</v>
      </c>
      <c r="C65" s="6" t="s">
        <v>144</v>
      </c>
      <c r="D65" s="8">
        <v>44166</v>
      </c>
      <c r="E65" s="34">
        <v>200</v>
      </c>
      <c r="F65" s="6" t="s">
        <v>119</v>
      </c>
    </row>
    <row r="66" spans="1:6" s="25" customFormat="1" x14ac:dyDescent="0.25">
      <c r="A66" s="8">
        <v>44137</v>
      </c>
      <c r="B66" s="6" t="s">
        <v>146</v>
      </c>
      <c r="C66" s="6" t="s">
        <v>144</v>
      </c>
      <c r="D66" s="8">
        <v>44166</v>
      </c>
      <c r="E66" s="34">
        <v>200</v>
      </c>
      <c r="F66" s="6" t="s">
        <v>119</v>
      </c>
    </row>
    <row r="67" spans="1:6" s="25" customFormat="1" x14ac:dyDescent="0.25">
      <c r="A67" s="8">
        <v>44137</v>
      </c>
      <c r="B67" s="6" t="s">
        <v>147</v>
      </c>
      <c r="C67" s="6" t="s">
        <v>144</v>
      </c>
      <c r="D67" s="8">
        <v>44166</v>
      </c>
      <c r="E67" s="34">
        <v>200</v>
      </c>
      <c r="F67" s="6" t="s">
        <v>119</v>
      </c>
    </row>
    <row r="68" spans="1:6" s="25" customFormat="1" x14ac:dyDescent="0.25">
      <c r="A68" s="8">
        <v>44137</v>
      </c>
      <c r="B68" s="6" t="s">
        <v>148</v>
      </c>
      <c r="C68" s="6" t="s">
        <v>144</v>
      </c>
      <c r="D68" s="8">
        <v>44166</v>
      </c>
      <c r="E68" s="34">
        <v>200</v>
      </c>
      <c r="F68" s="6" t="s">
        <v>119</v>
      </c>
    </row>
    <row r="69" spans="1:6" s="25" customFormat="1" x14ac:dyDescent="0.25">
      <c r="A69" s="8">
        <v>44155</v>
      </c>
      <c r="B69" s="6" t="s">
        <v>198</v>
      </c>
      <c r="C69" s="16" t="s">
        <v>160</v>
      </c>
      <c r="D69" s="8">
        <v>44152</v>
      </c>
      <c r="E69" s="51">
        <f>200*1.2</f>
        <v>240</v>
      </c>
      <c r="F69" s="15" t="s">
        <v>119</v>
      </c>
    </row>
    <row r="70" spans="1:6" s="25" customFormat="1" x14ac:dyDescent="0.25">
      <c r="A70" s="8">
        <v>44277</v>
      </c>
      <c r="B70" s="6" t="s">
        <v>235</v>
      </c>
      <c r="C70" s="15" t="s">
        <v>234</v>
      </c>
      <c r="D70" s="8">
        <v>44271</v>
      </c>
      <c r="E70" s="34">
        <f>405-283.5*1.2</f>
        <v>64.800000000000011</v>
      </c>
      <c r="F70" s="15" t="s">
        <v>119</v>
      </c>
    </row>
    <row r="71" spans="1:6" s="25" customFormat="1" x14ac:dyDescent="0.25">
      <c r="A71" s="8"/>
      <c r="B71" s="6"/>
      <c r="C71" s="6"/>
      <c r="D71" s="6"/>
      <c r="E71" s="34"/>
      <c r="F71" s="6"/>
    </row>
    <row r="72" spans="1:6" s="25" customFormat="1" x14ac:dyDescent="0.25">
      <c r="A72" s="42"/>
      <c r="B72" s="37"/>
      <c r="C72" s="10"/>
      <c r="D72" s="42"/>
      <c r="E72" s="43"/>
      <c r="F72" s="10"/>
    </row>
    <row r="73" spans="1:6" s="25" customFormat="1" ht="16.5" customHeight="1" x14ac:dyDescent="0.25">
      <c r="A73" s="9"/>
      <c r="B73" s="135" t="s">
        <v>105</v>
      </c>
      <c r="C73" s="136"/>
      <c r="D73" s="137"/>
      <c r="E73" s="24">
        <f>SUM(E74:E74)</f>
        <v>0</v>
      </c>
      <c r="F73" s="9"/>
    </row>
    <row r="74" spans="1:6" s="25" customFormat="1" x14ac:dyDescent="0.25">
      <c r="A74" s="42"/>
      <c r="B74" s="10"/>
      <c r="C74" s="10"/>
      <c r="D74" s="42"/>
      <c r="E74" s="43"/>
      <c r="F74" s="6"/>
    </row>
    <row r="75" spans="1:6" s="25" customFormat="1" x14ac:dyDescent="0.25">
      <c r="A75" s="6"/>
      <c r="B75" s="6"/>
      <c r="C75" s="6"/>
      <c r="D75" s="6"/>
      <c r="E75" s="20"/>
      <c r="F75" s="6"/>
    </row>
    <row r="76" spans="1:6" s="25" customFormat="1" ht="15.75" customHeight="1" x14ac:dyDescent="0.25">
      <c r="A76" s="9"/>
      <c r="B76" s="135" t="s">
        <v>106</v>
      </c>
      <c r="C76" s="136"/>
      <c r="D76" s="137"/>
      <c r="E76" s="24">
        <f>SUM(E77:E79)</f>
        <v>322.08</v>
      </c>
      <c r="F76" s="9"/>
    </row>
    <row r="77" spans="1:6" s="25" customFormat="1" ht="25.5" x14ac:dyDescent="0.25">
      <c r="A77" s="126">
        <v>44302</v>
      </c>
      <c r="B77" s="125" t="s">
        <v>261</v>
      </c>
      <c r="C77" s="75" t="s">
        <v>262</v>
      </c>
      <c r="D77" s="76">
        <v>44300</v>
      </c>
      <c r="E77" s="83">
        <v>322.08</v>
      </c>
      <c r="F77" s="75" t="s">
        <v>27</v>
      </c>
    </row>
    <row r="78" spans="1:6" s="25" customFormat="1" x14ac:dyDescent="0.25">
      <c r="A78" s="42"/>
      <c r="B78" s="48"/>
      <c r="C78" s="10"/>
      <c r="D78" s="42"/>
      <c r="E78" s="43"/>
      <c r="F78" s="6"/>
    </row>
    <row r="79" spans="1:6" s="25" customFormat="1" x14ac:dyDescent="0.25">
      <c r="A79" s="42"/>
      <c r="B79" s="48"/>
      <c r="C79" s="10"/>
      <c r="D79" s="42"/>
      <c r="E79" s="43"/>
      <c r="F79" s="6"/>
    </row>
    <row r="80" spans="1:6" s="1" customFormat="1" x14ac:dyDescent="0.25">
      <c r="A80" s="9"/>
      <c r="B80" s="68" t="s">
        <v>107</v>
      </c>
      <c r="C80" s="9"/>
      <c r="D80" s="9"/>
      <c r="E80" s="24">
        <f>SUM(E81:E100)</f>
        <v>3709.5099999999998</v>
      </c>
      <c r="F80" s="9"/>
    </row>
    <row r="81" spans="1:7" s="4" customFormat="1" x14ac:dyDescent="0.25">
      <c r="A81" s="42">
        <v>44126</v>
      </c>
      <c r="B81" s="10" t="s">
        <v>132</v>
      </c>
      <c r="C81" s="10" t="s">
        <v>133</v>
      </c>
      <c r="D81" s="42">
        <v>44123</v>
      </c>
      <c r="E81" s="43">
        <v>450</v>
      </c>
      <c r="F81" s="6" t="s">
        <v>119</v>
      </c>
      <c r="G81" s="25"/>
    </row>
    <row r="82" spans="1:7" s="25" customFormat="1" x14ac:dyDescent="0.25">
      <c r="A82" s="42">
        <v>44144</v>
      </c>
      <c r="B82" s="10" t="s">
        <v>132</v>
      </c>
      <c r="C82" s="10" t="s">
        <v>153</v>
      </c>
      <c r="D82" s="42">
        <v>44140</v>
      </c>
      <c r="E82" s="43">
        <v>450</v>
      </c>
      <c r="F82" s="6" t="s">
        <v>119</v>
      </c>
    </row>
    <row r="83" spans="1:7" s="25" customFormat="1" x14ac:dyDescent="0.25">
      <c r="A83" s="42">
        <v>44137</v>
      </c>
      <c r="B83" s="10" t="s">
        <v>203</v>
      </c>
      <c r="C83" s="10" t="s">
        <v>202</v>
      </c>
      <c r="D83" s="42">
        <v>44136</v>
      </c>
      <c r="E83" s="43">
        <v>29.07</v>
      </c>
      <c r="F83" s="6" t="s">
        <v>119</v>
      </c>
      <c r="G83" s="127"/>
    </row>
    <row r="84" spans="1:7" s="25" customFormat="1" ht="15" customHeight="1" x14ac:dyDescent="0.25">
      <c r="A84" s="42">
        <v>44146</v>
      </c>
      <c r="B84" s="10" t="s">
        <v>203</v>
      </c>
      <c r="C84" s="10" t="s">
        <v>154</v>
      </c>
      <c r="D84" s="42">
        <v>44144</v>
      </c>
      <c r="E84" s="43">
        <v>39.200000000000003</v>
      </c>
      <c r="F84" s="6" t="s">
        <v>119</v>
      </c>
      <c r="G84" s="131"/>
    </row>
    <row r="85" spans="1:7" s="25" customFormat="1" x14ac:dyDescent="0.25">
      <c r="A85" s="42">
        <v>44151</v>
      </c>
      <c r="B85" s="10" t="s">
        <v>203</v>
      </c>
      <c r="C85" s="10" t="s">
        <v>155</v>
      </c>
      <c r="D85" s="42">
        <v>44149</v>
      </c>
      <c r="E85" s="43">
        <v>39.200000000000003</v>
      </c>
      <c r="F85" s="6" t="s">
        <v>119</v>
      </c>
      <c r="G85" s="131"/>
    </row>
    <row r="86" spans="1:7" s="25" customFormat="1" x14ac:dyDescent="0.25">
      <c r="A86" s="42">
        <v>44167</v>
      </c>
      <c r="B86" s="10" t="s">
        <v>203</v>
      </c>
      <c r="C86" s="10" t="s">
        <v>163</v>
      </c>
      <c r="D86" s="42">
        <v>44165</v>
      </c>
      <c r="E86" s="43">
        <v>39.200000000000003</v>
      </c>
      <c r="F86" s="6" t="s">
        <v>119</v>
      </c>
      <c r="G86" s="127"/>
    </row>
    <row r="87" spans="1:7" s="4" customFormat="1" x14ac:dyDescent="0.25">
      <c r="A87" s="42">
        <v>44172</v>
      </c>
      <c r="B87" s="10" t="s">
        <v>132</v>
      </c>
      <c r="C87" s="10" t="s">
        <v>164</v>
      </c>
      <c r="D87" s="42">
        <v>44169</v>
      </c>
      <c r="E87" s="43">
        <v>450</v>
      </c>
      <c r="F87" s="6" t="s">
        <v>119</v>
      </c>
    </row>
    <row r="88" spans="1:7" s="25" customFormat="1" x14ac:dyDescent="0.25">
      <c r="A88" s="42">
        <v>44179</v>
      </c>
      <c r="B88" s="10" t="s">
        <v>203</v>
      </c>
      <c r="C88" s="10" t="s">
        <v>173</v>
      </c>
      <c r="D88" s="42">
        <v>44175</v>
      </c>
      <c r="E88" s="43">
        <v>58.8</v>
      </c>
      <c r="F88" s="6" t="s">
        <v>119</v>
      </c>
      <c r="G88" s="90"/>
    </row>
    <row r="89" spans="1:7" s="25" customFormat="1" x14ac:dyDescent="0.25">
      <c r="A89" s="42">
        <v>44200</v>
      </c>
      <c r="B89" s="10" t="s">
        <v>203</v>
      </c>
      <c r="C89" s="10" t="s">
        <v>215</v>
      </c>
      <c r="D89" s="42"/>
      <c r="E89" s="43">
        <v>77.930000000000007</v>
      </c>
      <c r="F89" s="6" t="s">
        <v>119</v>
      </c>
      <c r="G89" s="90"/>
    </row>
    <row r="90" spans="1:7" s="25" customFormat="1" x14ac:dyDescent="0.25">
      <c r="A90" s="42">
        <v>44210</v>
      </c>
      <c r="B90" s="10" t="s">
        <v>132</v>
      </c>
      <c r="C90" s="10" t="s">
        <v>218</v>
      </c>
      <c r="D90" s="42">
        <v>44204</v>
      </c>
      <c r="E90" s="43">
        <v>450</v>
      </c>
      <c r="F90" s="6" t="s">
        <v>119</v>
      </c>
      <c r="G90" s="90"/>
    </row>
    <row r="91" spans="1:7" s="25" customFormat="1" x14ac:dyDescent="0.25">
      <c r="A91" s="42">
        <v>44221</v>
      </c>
      <c r="B91" s="10" t="s">
        <v>203</v>
      </c>
      <c r="C91" s="10" t="s">
        <v>221</v>
      </c>
      <c r="D91" s="42"/>
      <c r="E91" s="43">
        <v>78.400000000000006</v>
      </c>
      <c r="F91" s="6" t="s">
        <v>119</v>
      </c>
      <c r="G91" s="90"/>
    </row>
    <row r="92" spans="1:7" s="25" customFormat="1" x14ac:dyDescent="0.25">
      <c r="A92" s="42">
        <v>44228</v>
      </c>
      <c r="B92" s="10" t="s">
        <v>203</v>
      </c>
      <c r="C92" s="10" t="s">
        <v>222</v>
      </c>
      <c r="D92" s="42"/>
      <c r="E92" s="43">
        <v>49.43</v>
      </c>
      <c r="F92" s="6" t="s">
        <v>119</v>
      </c>
      <c r="G92" s="90"/>
    </row>
    <row r="93" spans="1:7" s="25" customFormat="1" x14ac:dyDescent="0.25">
      <c r="A93" s="42">
        <v>44229</v>
      </c>
      <c r="B93" s="10" t="s">
        <v>203</v>
      </c>
      <c r="C93" s="10" t="s">
        <v>223</v>
      </c>
      <c r="D93" s="42"/>
      <c r="E93" s="43">
        <v>8</v>
      </c>
      <c r="F93" s="6" t="s">
        <v>119</v>
      </c>
      <c r="G93" s="90"/>
    </row>
    <row r="94" spans="1:7" s="25" customFormat="1" x14ac:dyDescent="0.25">
      <c r="A94" s="42">
        <v>44235</v>
      </c>
      <c r="B94" s="10" t="s">
        <v>132</v>
      </c>
      <c r="C94" s="10" t="s">
        <v>224</v>
      </c>
      <c r="D94" s="42">
        <v>44232</v>
      </c>
      <c r="E94" s="43">
        <v>450</v>
      </c>
      <c r="F94" s="6" t="s">
        <v>119</v>
      </c>
      <c r="G94" s="90"/>
    </row>
    <row r="95" spans="1:7" s="25" customFormat="1" x14ac:dyDescent="0.25">
      <c r="A95" s="42">
        <v>44256</v>
      </c>
      <c r="B95" s="10" t="s">
        <v>203</v>
      </c>
      <c r="C95" s="10" t="s">
        <v>226</v>
      </c>
      <c r="D95" s="42"/>
      <c r="E95" s="43">
        <v>78.400000000000006</v>
      </c>
      <c r="F95" s="6" t="s">
        <v>119</v>
      </c>
      <c r="G95" s="90"/>
    </row>
    <row r="96" spans="1:7" s="25" customFormat="1" x14ac:dyDescent="0.25">
      <c r="A96" s="42">
        <v>44257</v>
      </c>
      <c r="B96" s="10" t="s">
        <v>203</v>
      </c>
      <c r="C96" s="10" t="s">
        <v>225</v>
      </c>
      <c r="D96" s="42"/>
      <c r="E96" s="43">
        <v>5.47</v>
      </c>
      <c r="F96" s="6" t="s">
        <v>119</v>
      </c>
      <c r="G96" s="90"/>
    </row>
    <row r="97" spans="1:7" s="25" customFormat="1" x14ac:dyDescent="0.25">
      <c r="A97" s="42">
        <v>44264</v>
      </c>
      <c r="B97" s="10" t="s">
        <v>132</v>
      </c>
      <c r="C97" s="10" t="s">
        <v>241</v>
      </c>
      <c r="D97" s="42">
        <v>44260</v>
      </c>
      <c r="E97" s="43">
        <v>450</v>
      </c>
      <c r="F97" s="6" t="s">
        <v>119</v>
      </c>
      <c r="G97" s="90"/>
    </row>
    <row r="98" spans="1:7" s="25" customFormat="1" x14ac:dyDescent="0.25">
      <c r="A98" s="42">
        <v>44288</v>
      </c>
      <c r="B98" s="10" t="s">
        <v>203</v>
      </c>
      <c r="C98" s="10" t="s">
        <v>240</v>
      </c>
      <c r="D98" s="42"/>
      <c r="E98" s="43">
        <v>56.41</v>
      </c>
      <c r="F98" s="6" t="s">
        <v>119</v>
      </c>
      <c r="G98" s="90"/>
    </row>
    <row r="99" spans="1:7" s="25" customFormat="1" x14ac:dyDescent="0.25">
      <c r="A99" s="42">
        <v>44294</v>
      </c>
      <c r="B99" s="10" t="s">
        <v>132</v>
      </c>
      <c r="C99" s="10" t="s">
        <v>242</v>
      </c>
      <c r="D99" s="42">
        <v>44288</v>
      </c>
      <c r="E99" s="43">
        <v>450</v>
      </c>
      <c r="F99" s="6" t="s">
        <v>119</v>
      </c>
      <c r="G99" s="90"/>
    </row>
    <row r="100" spans="1:7" s="25" customFormat="1" x14ac:dyDescent="0.25">
      <c r="A100" s="42"/>
      <c r="B100" s="10"/>
      <c r="C100" s="10"/>
      <c r="D100" s="42"/>
      <c r="E100" s="43"/>
      <c r="F100" s="6"/>
    </row>
    <row r="101" spans="1:7" s="25" customFormat="1" x14ac:dyDescent="0.25">
      <c r="A101" s="6"/>
      <c r="B101" s="6"/>
      <c r="C101" s="6"/>
      <c r="D101" s="6"/>
      <c r="E101" s="20"/>
      <c r="F101" s="6"/>
    </row>
    <row r="102" spans="1:7" s="25" customFormat="1" x14ac:dyDescent="0.25">
      <c r="A102" s="9"/>
      <c r="B102" s="68" t="s">
        <v>108</v>
      </c>
      <c r="C102" s="9"/>
      <c r="D102" s="9"/>
      <c r="E102" s="24">
        <f>SUM(E103:E104)</f>
        <v>531.70000000000005</v>
      </c>
      <c r="F102" s="9"/>
    </row>
    <row r="103" spans="1:7" s="25" customFormat="1" x14ac:dyDescent="0.25">
      <c r="A103" s="8">
        <v>44144</v>
      </c>
      <c r="B103" s="6" t="s">
        <v>151</v>
      </c>
      <c r="C103" s="6" t="s">
        <v>152</v>
      </c>
      <c r="D103" s="8">
        <v>44137</v>
      </c>
      <c r="E103" s="34">
        <v>531.70000000000005</v>
      </c>
      <c r="F103" s="6" t="s">
        <v>119</v>
      </c>
    </row>
    <row r="104" spans="1:7" s="25" customFormat="1" x14ac:dyDescent="0.25">
      <c r="A104" s="6"/>
      <c r="B104" s="6"/>
      <c r="C104" s="6"/>
      <c r="D104" s="6"/>
      <c r="E104" s="20"/>
      <c r="F104" s="6"/>
    </row>
    <row r="105" spans="1:7" s="25" customFormat="1" x14ac:dyDescent="0.25">
      <c r="A105" s="6"/>
      <c r="B105" s="6"/>
      <c r="C105" s="6"/>
      <c r="D105" s="6"/>
      <c r="E105" s="20"/>
      <c r="F105" s="6"/>
    </row>
    <row r="106" spans="1:7" s="25" customFormat="1" x14ac:dyDescent="0.25">
      <c r="A106" s="9"/>
      <c r="B106" s="68" t="s">
        <v>109</v>
      </c>
      <c r="C106" s="9"/>
      <c r="D106" s="9"/>
      <c r="E106" s="24">
        <f>SUM(E107:E108)</f>
        <v>588</v>
      </c>
      <c r="F106" s="9"/>
    </row>
    <row r="107" spans="1:7" s="25" customFormat="1" x14ac:dyDescent="0.25">
      <c r="A107" s="42">
        <v>44264</v>
      </c>
      <c r="B107" s="77" t="s">
        <v>228</v>
      </c>
      <c r="C107" s="10" t="s">
        <v>229</v>
      </c>
      <c r="D107" s="42">
        <v>44263</v>
      </c>
      <c r="E107" s="43">
        <v>588</v>
      </c>
      <c r="F107" s="6" t="s">
        <v>119</v>
      </c>
    </row>
    <row r="108" spans="1:7" s="25" customFormat="1" x14ac:dyDescent="0.25">
      <c r="A108" s="32"/>
      <c r="B108" s="6"/>
      <c r="C108" s="16"/>
      <c r="D108" s="32"/>
      <c r="E108" s="51"/>
      <c r="F108" s="6"/>
    </row>
    <row r="109" spans="1:7" s="25" customFormat="1" x14ac:dyDescent="0.25">
      <c r="A109" s="8"/>
      <c r="B109" s="6"/>
      <c r="C109" s="16"/>
      <c r="D109" s="8"/>
      <c r="E109" s="20"/>
      <c r="F109" s="6"/>
    </row>
    <row r="110" spans="1:7" s="25" customFormat="1" x14ac:dyDescent="0.25">
      <c r="A110" s="9"/>
      <c r="B110" s="68" t="s">
        <v>110</v>
      </c>
      <c r="C110" s="9"/>
      <c r="D110" s="9"/>
      <c r="E110" s="24">
        <f>SUM(E111:E112)</f>
        <v>985.92</v>
      </c>
      <c r="F110" s="9"/>
    </row>
    <row r="111" spans="1:7" s="25" customFormat="1" x14ac:dyDescent="0.25">
      <c r="A111" s="8">
        <v>44210</v>
      </c>
      <c r="B111" s="6" t="s">
        <v>265</v>
      </c>
      <c r="C111" s="6" t="s">
        <v>217</v>
      </c>
      <c r="D111" s="8">
        <v>44208</v>
      </c>
      <c r="E111" s="34">
        <v>240</v>
      </c>
      <c r="F111" s="6" t="s">
        <v>119</v>
      </c>
    </row>
    <row r="112" spans="1:7" s="4" customFormat="1" ht="25.5" x14ac:dyDescent="0.25">
      <c r="A112" s="62">
        <v>44302</v>
      </c>
      <c r="B112" s="6" t="s">
        <v>263</v>
      </c>
      <c r="C112" s="75" t="s">
        <v>266</v>
      </c>
      <c r="D112" s="128">
        <v>44300</v>
      </c>
      <c r="E112" s="34">
        <v>745.92</v>
      </c>
      <c r="F112" s="6" t="s">
        <v>119</v>
      </c>
    </row>
    <row r="113" spans="1:7" s="25" customFormat="1" x14ac:dyDescent="0.25">
      <c r="A113" s="6"/>
      <c r="B113" s="6"/>
      <c r="C113" s="6"/>
      <c r="D113" s="6"/>
      <c r="E113" s="20"/>
      <c r="F113" s="6"/>
    </row>
    <row r="114" spans="1:7" s="25" customFormat="1" x14ac:dyDescent="0.25">
      <c r="A114" s="9"/>
      <c r="B114" s="68" t="s">
        <v>111</v>
      </c>
      <c r="C114" s="9"/>
      <c r="D114" s="9"/>
      <c r="E114" s="24">
        <f>SUM(E115)</f>
        <v>0</v>
      </c>
      <c r="F114" s="9"/>
    </row>
    <row r="115" spans="1:7" s="25" customFormat="1" x14ac:dyDescent="0.25">
      <c r="A115" s="8"/>
      <c r="B115" s="6"/>
      <c r="C115" s="16"/>
      <c r="D115" s="8"/>
      <c r="E115" s="20"/>
      <c r="F115" s="6"/>
    </row>
    <row r="116" spans="1:7" s="25" customFormat="1" x14ac:dyDescent="0.25">
      <c r="A116" s="8"/>
      <c r="B116" s="6"/>
      <c r="C116" s="16"/>
      <c r="D116" s="8"/>
      <c r="E116" s="20"/>
      <c r="F116" s="6"/>
    </row>
    <row r="117" spans="1:7" s="25" customFormat="1" x14ac:dyDescent="0.25">
      <c r="A117" s="19"/>
      <c r="B117" s="135" t="s">
        <v>112</v>
      </c>
      <c r="C117" s="136"/>
      <c r="D117" s="137"/>
      <c r="E117" s="24">
        <f>SUM(E118:E120)</f>
        <v>1818</v>
      </c>
      <c r="F117" s="9"/>
    </row>
    <row r="118" spans="1:7" s="25" customFormat="1" ht="19.5" customHeight="1" x14ac:dyDescent="0.25">
      <c r="A118" s="39">
        <v>44057</v>
      </c>
      <c r="B118" s="10" t="s">
        <v>97</v>
      </c>
      <c r="C118" s="10" t="s">
        <v>98</v>
      </c>
      <c r="D118" s="39">
        <v>44042</v>
      </c>
      <c r="E118" s="43">
        <v>1818</v>
      </c>
      <c r="F118" s="6" t="s">
        <v>119</v>
      </c>
    </row>
    <row r="119" spans="1:7" s="25" customFormat="1" x14ac:dyDescent="0.25">
      <c r="A119" s="39"/>
      <c r="B119" s="10"/>
      <c r="C119" s="10"/>
      <c r="D119" s="39"/>
      <c r="E119" s="43"/>
      <c r="F119" s="10"/>
    </row>
    <row r="120" spans="1:7" s="25" customFormat="1" x14ac:dyDescent="0.25">
      <c r="A120" s="39"/>
      <c r="B120" s="10"/>
      <c r="C120" s="10"/>
      <c r="D120" s="39"/>
      <c r="E120" s="43"/>
      <c r="F120" s="10"/>
    </row>
    <row r="121" spans="1:7" s="4" customFormat="1" x14ac:dyDescent="0.25">
      <c r="A121" s="19"/>
      <c r="B121" s="135" t="s">
        <v>113</v>
      </c>
      <c r="C121" s="136"/>
      <c r="D121" s="137"/>
      <c r="E121" s="24">
        <f>SUM(E122:E122)</f>
        <v>340.2</v>
      </c>
      <c r="F121" s="9"/>
    </row>
    <row r="122" spans="1:7" s="25" customFormat="1" x14ac:dyDescent="0.25">
      <c r="A122" s="8">
        <v>44277</v>
      </c>
      <c r="B122" s="6" t="s">
        <v>233</v>
      </c>
      <c r="C122" s="15" t="s">
        <v>234</v>
      </c>
      <c r="D122" s="8">
        <v>44271</v>
      </c>
      <c r="E122" s="34">
        <f>283.5*1.2</f>
        <v>340.2</v>
      </c>
      <c r="F122" s="6" t="s">
        <v>119</v>
      </c>
      <c r="G122" s="27"/>
    </row>
    <row r="123" spans="1:7" s="25" customFormat="1" x14ac:dyDescent="0.25">
      <c r="A123" s="8"/>
      <c r="B123" s="6"/>
      <c r="C123" s="15"/>
      <c r="D123" s="8"/>
      <c r="E123" s="34"/>
      <c r="F123" s="6"/>
      <c r="G123" s="27"/>
    </row>
    <row r="124" spans="1:7" s="25" customFormat="1" x14ac:dyDescent="0.25">
      <c r="A124" s="8"/>
      <c r="B124" s="6"/>
      <c r="C124" s="15"/>
      <c r="D124" s="8"/>
      <c r="E124" s="34"/>
      <c r="F124" s="6"/>
      <c r="G124" s="27"/>
    </row>
    <row r="125" spans="1:7" s="25" customFormat="1" x14ac:dyDescent="0.25">
      <c r="A125" s="19"/>
      <c r="B125" s="70" t="s">
        <v>43</v>
      </c>
      <c r="C125" s="13"/>
      <c r="D125" s="19"/>
      <c r="E125" s="24">
        <f>SUM(E126:E130)</f>
        <v>4211</v>
      </c>
      <c r="F125" s="9"/>
      <c r="G125" s="27"/>
    </row>
    <row r="126" spans="1:7" s="25" customFormat="1" x14ac:dyDescent="0.25">
      <c r="A126" s="8">
        <v>44119</v>
      </c>
      <c r="B126" s="15" t="s">
        <v>130</v>
      </c>
      <c r="C126" s="15" t="s">
        <v>131</v>
      </c>
      <c r="D126" s="55">
        <v>44117</v>
      </c>
      <c r="E126" s="50">
        <v>3369</v>
      </c>
      <c r="F126" s="47" t="s">
        <v>119</v>
      </c>
      <c r="G126" s="27"/>
    </row>
    <row r="127" spans="1:7" s="25" customFormat="1" x14ac:dyDescent="0.25">
      <c r="A127" s="8">
        <v>44115</v>
      </c>
      <c r="B127" s="15" t="s">
        <v>183</v>
      </c>
      <c r="C127" s="15" t="s">
        <v>128</v>
      </c>
      <c r="D127" s="55"/>
      <c r="E127" s="50">
        <v>560</v>
      </c>
      <c r="F127" s="47" t="s">
        <v>30</v>
      </c>
      <c r="G127" s="27"/>
    </row>
    <row r="128" spans="1:7" s="25" customFormat="1" x14ac:dyDescent="0.25">
      <c r="A128" s="8">
        <v>44115</v>
      </c>
      <c r="B128" s="15" t="s">
        <v>184</v>
      </c>
      <c r="C128" s="15" t="s">
        <v>128</v>
      </c>
      <c r="D128" s="55"/>
      <c r="E128" s="50">
        <v>282</v>
      </c>
      <c r="F128" s="47" t="s">
        <v>30</v>
      </c>
    </row>
    <row r="129" spans="1:6" s="25" customFormat="1" x14ac:dyDescent="0.25">
      <c r="A129" s="8"/>
      <c r="B129" s="15"/>
      <c r="C129" s="15"/>
      <c r="D129" s="55"/>
      <c r="E129" s="50"/>
      <c r="F129" s="47"/>
    </row>
    <row r="130" spans="1:6" s="25" customFormat="1" x14ac:dyDescent="0.25">
      <c r="A130" s="8"/>
      <c r="B130" s="15"/>
      <c r="C130" s="15"/>
      <c r="D130" s="55"/>
      <c r="E130" s="50"/>
      <c r="F130" s="47"/>
    </row>
    <row r="131" spans="1:6" s="25" customFormat="1" x14ac:dyDescent="0.25">
      <c r="A131" s="72"/>
      <c r="B131" s="73" t="s">
        <v>114</v>
      </c>
      <c r="C131" s="72"/>
      <c r="D131" s="72"/>
      <c r="E131" s="24">
        <f>SUM(E132:E137)</f>
        <v>297.90999999999997</v>
      </c>
      <c r="F131" s="72"/>
    </row>
    <row r="132" spans="1:6" x14ac:dyDescent="0.25">
      <c r="A132" s="8">
        <v>44155</v>
      </c>
      <c r="B132" s="6" t="s">
        <v>200</v>
      </c>
      <c r="C132" s="16" t="s">
        <v>160</v>
      </c>
      <c r="D132" s="8">
        <v>44152</v>
      </c>
      <c r="E132" s="51">
        <v>48</v>
      </c>
      <c r="F132" s="15" t="s">
        <v>119</v>
      </c>
    </row>
    <row r="133" spans="1:6" s="25" customFormat="1" ht="26.25" x14ac:dyDescent="0.25">
      <c r="A133" s="8">
        <v>44299</v>
      </c>
      <c r="B133" s="80" t="s">
        <v>254</v>
      </c>
      <c r="C133" s="16" t="s">
        <v>255</v>
      </c>
      <c r="D133" s="8">
        <v>44298</v>
      </c>
      <c r="E133" s="51">
        <v>42</v>
      </c>
      <c r="F133" s="15" t="s">
        <v>30</v>
      </c>
    </row>
    <row r="134" spans="1:6" s="25" customFormat="1" x14ac:dyDescent="0.25">
      <c r="A134" s="8">
        <v>44299</v>
      </c>
      <c r="B134" s="80" t="s">
        <v>256</v>
      </c>
      <c r="C134" s="16"/>
      <c r="D134" s="8"/>
      <c r="E134" s="51">
        <v>6.07</v>
      </c>
      <c r="F134" s="15" t="s">
        <v>30</v>
      </c>
    </row>
    <row r="135" spans="1:6" s="25" customFormat="1" ht="26.25" x14ac:dyDescent="0.25">
      <c r="A135" s="8">
        <v>44312</v>
      </c>
      <c r="B135" s="80" t="s">
        <v>258</v>
      </c>
      <c r="C135" s="16"/>
      <c r="D135" s="8"/>
      <c r="E135" s="51">
        <v>150</v>
      </c>
      <c r="F135" s="15" t="s">
        <v>30</v>
      </c>
    </row>
    <row r="136" spans="1:6" s="25" customFormat="1" ht="26.25" x14ac:dyDescent="0.25">
      <c r="A136" s="8">
        <v>44312</v>
      </c>
      <c r="B136" s="80" t="s">
        <v>259</v>
      </c>
      <c r="C136" s="16"/>
      <c r="D136" s="8"/>
      <c r="E136" s="51">
        <v>51.84</v>
      </c>
      <c r="F136" s="15" t="s">
        <v>30</v>
      </c>
    </row>
    <row r="137" spans="1:6" s="25" customFormat="1" x14ac:dyDescent="0.25">
      <c r="A137" s="8"/>
      <c r="B137" s="6"/>
      <c r="C137" s="16"/>
      <c r="D137" s="8"/>
      <c r="E137" s="51"/>
      <c r="F137" s="15"/>
    </row>
    <row r="138" spans="1:6" s="1" customFormat="1" x14ac:dyDescent="0.25">
      <c r="A138" s="6"/>
      <c r="B138" s="6"/>
      <c r="C138" s="6"/>
      <c r="D138" s="6"/>
      <c r="E138" s="20"/>
      <c r="F138" s="6"/>
    </row>
    <row r="139" spans="1:6" s="4" customFormat="1" x14ac:dyDescent="0.25">
      <c r="A139" s="9"/>
      <c r="B139" s="68" t="s">
        <v>115</v>
      </c>
      <c r="C139" s="9"/>
      <c r="D139" s="9"/>
      <c r="E139" s="24">
        <f>SUM(E140:E141)</f>
        <v>140</v>
      </c>
      <c r="F139" s="9"/>
    </row>
    <row r="140" spans="1:6" s="25" customFormat="1" x14ac:dyDescent="0.25">
      <c r="A140" s="42">
        <v>44272</v>
      </c>
      <c r="B140" s="77" t="s">
        <v>134</v>
      </c>
      <c r="C140" s="10" t="s">
        <v>230</v>
      </c>
      <c r="D140" s="42">
        <v>44267</v>
      </c>
      <c r="E140" s="43">
        <v>60</v>
      </c>
      <c r="F140" s="15" t="s">
        <v>119</v>
      </c>
    </row>
    <row r="141" spans="1:6" s="25" customFormat="1" ht="26.25" x14ac:dyDescent="0.25">
      <c r="A141" s="42">
        <v>44270</v>
      </c>
      <c r="B141" s="80" t="s">
        <v>253</v>
      </c>
      <c r="C141" s="10"/>
      <c r="D141" s="10"/>
      <c r="E141" s="43">
        <v>80</v>
      </c>
      <c r="F141" s="10" t="s">
        <v>30</v>
      </c>
    </row>
    <row r="142" spans="1:6" s="25" customFormat="1" x14ac:dyDescent="0.25">
      <c r="A142" s="8"/>
      <c r="B142" s="16"/>
      <c r="C142" s="16"/>
      <c r="D142" s="8"/>
      <c r="E142" s="51"/>
      <c r="F142" s="6"/>
    </row>
    <row r="143" spans="1:6" s="25" customFormat="1" x14ac:dyDescent="0.25">
      <c r="A143" s="6"/>
      <c r="B143" s="6"/>
      <c r="C143" s="6"/>
      <c r="D143" s="6"/>
      <c r="E143" s="20"/>
      <c r="F143" s="6"/>
    </row>
    <row r="144" spans="1:6" s="25" customFormat="1" x14ac:dyDescent="0.25">
      <c r="A144" s="9"/>
      <c r="B144" s="68" t="s">
        <v>44</v>
      </c>
      <c r="C144" s="9"/>
      <c r="D144" s="9"/>
      <c r="E144" s="24">
        <f>SUM(E145:E150)</f>
        <v>173.25</v>
      </c>
      <c r="F144" s="9"/>
    </row>
    <row r="145" spans="1:6" s="25" customFormat="1" ht="26.25" x14ac:dyDescent="0.25">
      <c r="A145" s="78">
        <v>44152</v>
      </c>
      <c r="B145" s="80" t="s">
        <v>187</v>
      </c>
      <c r="C145" s="79"/>
      <c r="E145" s="82">
        <v>64.06</v>
      </c>
      <c r="F145" s="44" t="s">
        <v>30</v>
      </c>
    </row>
    <row r="146" spans="1:6" s="25" customFormat="1" ht="26.25" x14ac:dyDescent="0.25">
      <c r="A146" s="45">
        <v>44154</v>
      </c>
      <c r="B146" s="80" t="s">
        <v>187</v>
      </c>
      <c r="C146" s="44"/>
      <c r="D146" s="45"/>
      <c r="E146" s="82">
        <v>5.36</v>
      </c>
      <c r="F146" s="44" t="s">
        <v>30</v>
      </c>
    </row>
    <row r="147" spans="1:6" s="25" customFormat="1" ht="27.75" customHeight="1" x14ac:dyDescent="0.25">
      <c r="A147" s="45">
        <v>44162</v>
      </c>
      <c r="B147" s="80" t="s">
        <v>204</v>
      </c>
      <c r="C147" s="44" t="s">
        <v>188</v>
      </c>
      <c r="D147" s="45"/>
      <c r="E147" s="82">
        <v>62.76</v>
      </c>
      <c r="F147" s="44" t="s">
        <v>30</v>
      </c>
    </row>
    <row r="148" spans="1:6" s="25" customFormat="1" x14ac:dyDescent="0.25">
      <c r="A148" s="8">
        <v>44179</v>
      </c>
      <c r="B148" s="10" t="s">
        <v>209</v>
      </c>
      <c r="C148" s="10" t="s">
        <v>128</v>
      </c>
      <c r="D148" s="42"/>
      <c r="E148" s="51">
        <v>26.2</v>
      </c>
      <c r="F148" s="6" t="s">
        <v>30</v>
      </c>
    </row>
    <row r="149" spans="1:6" s="25" customFormat="1" x14ac:dyDescent="0.25">
      <c r="A149" s="8">
        <v>44263</v>
      </c>
      <c r="B149" s="10" t="s">
        <v>251</v>
      </c>
      <c r="C149" s="10" t="s">
        <v>252</v>
      </c>
      <c r="D149" s="42">
        <v>44263</v>
      </c>
      <c r="E149" s="51">
        <v>6.73</v>
      </c>
      <c r="F149" s="6" t="s">
        <v>30</v>
      </c>
    </row>
    <row r="150" spans="1:6" s="25" customFormat="1" x14ac:dyDescent="0.25">
      <c r="A150" s="62">
        <v>44302</v>
      </c>
      <c r="B150" s="10" t="s">
        <v>257</v>
      </c>
      <c r="C150" s="75"/>
      <c r="D150" s="76"/>
      <c r="E150" s="51">
        <v>8.14</v>
      </c>
      <c r="F150" s="75" t="s">
        <v>30</v>
      </c>
    </row>
    <row r="151" spans="1:6" s="25" customFormat="1" ht="14.25" customHeight="1" x14ac:dyDescent="0.25">
      <c r="A151" s="8"/>
      <c r="B151" s="10"/>
      <c r="C151" s="10"/>
      <c r="D151" s="42"/>
      <c r="E151" s="51"/>
      <c r="F151" s="6"/>
    </row>
    <row r="152" spans="1:6" s="25" customFormat="1" ht="30.75" customHeight="1" x14ac:dyDescent="0.25">
      <c r="A152" s="9"/>
      <c r="B152" s="138" t="s">
        <v>45</v>
      </c>
      <c r="C152" s="139"/>
      <c r="D152" s="140"/>
      <c r="E152" s="24">
        <f>SUM(E153:E155)</f>
        <v>176.37</v>
      </c>
      <c r="F152" s="9"/>
    </row>
    <row r="153" spans="1:6" s="25" customFormat="1" x14ac:dyDescent="0.25">
      <c r="A153" s="8">
        <v>44155</v>
      </c>
      <c r="B153" s="6" t="s">
        <v>157</v>
      </c>
      <c r="C153" s="16" t="s">
        <v>158</v>
      </c>
      <c r="D153" s="8">
        <v>44154</v>
      </c>
      <c r="E153" s="51">
        <v>114</v>
      </c>
      <c r="F153" s="15" t="s">
        <v>119</v>
      </c>
    </row>
    <row r="154" spans="1:6" s="4" customFormat="1" x14ac:dyDescent="0.25">
      <c r="A154" s="8">
        <v>44155</v>
      </c>
      <c r="B154" s="6" t="s">
        <v>159</v>
      </c>
      <c r="C154" s="16" t="s">
        <v>160</v>
      </c>
      <c r="D154" s="8">
        <v>44152</v>
      </c>
      <c r="E154" s="51">
        <f>31.5*1.2</f>
        <v>37.799999999999997</v>
      </c>
      <c r="F154" s="15" t="s">
        <v>119</v>
      </c>
    </row>
    <row r="155" spans="1:6" s="1" customFormat="1" ht="30" x14ac:dyDescent="0.25">
      <c r="A155" s="8">
        <v>44176</v>
      </c>
      <c r="B155" s="6" t="s">
        <v>170</v>
      </c>
      <c r="C155" s="16" t="s">
        <v>171</v>
      </c>
      <c r="D155" s="8">
        <v>44174</v>
      </c>
      <c r="E155" s="51">
        <v>24.57</v>
      </c>
      <c r="F155" s="15" t="s">
        <v>119</v>
      </c>
    </row>
    <row r="156" spans="1:6" s="25" customFormat="1" x14ac:dyDescent="0.25">
      <c r="A156" s="8"/>
      <c r="B156" s="6"/>
      <c r="C156" s="16"/>
      <c r="D156" s="8"/>
      <c r="E156" s="51"/>
      <c r="F156" s="15"/>
    </row>
    <row r="157" spans="1:6" s="25" customFormat="1" x14ac:dyDescent="0.25">
      <c r="A157" s="6"/>
      <c r="B157" s="6"/>
      <c r="C157" s="6"/>
      <c r="D157" s="6"/>
      <c r="E157" s="20"/>
      <c r="F157" s="6"/>
    </row>
    <row r="158" spans="1:6" s="25" customFormat="1" x14ac:dyDescent="0.25">
      <c r="A158" s="9"/>
      <c r="B158" s="71" t="s">
        <v>46</v>
      </c>
      <c r="C158" s="9"/>
      <c r="D158" s="9"/>
      <c r="E158" s="24">
        <f>SUM(E159:E159)</f>
        <v>0</v>
      </c>
      <c r="F158" s="9"/>
    </row>
    <row r="159" spans="1:6" s="25" customFormat="1" x14ac:dyDescent="0.25">
      <c r="A159" s="8"/>
      <c r="B159" s="6"/>
      <c r="C159" s="16"/>
      <c r="D159" s="8"/>
      <c r="E159" s="51"/>
      <c r="F159" s="6"/>
    </row>
    <row r="160" spans="1:6" s="25" customFormat="1" x14ac:dyDescent="0.25">
      <c r="A160" s="8"/>
      <c r="B160" s="6"/>
      <c r="C160" s="6"/>
      <c r="D160" s="8"/>
      <c r="E160" s="20"/>
      <c r="F160" s="6"/>
    </row>
    <row r="161" spans="1:7" s="25" customFormat="1" x14ac:dyDescent="0.25">
      <c r="A161" s="9"/>
      <c r="B161" s="68" t="s">
        <v>116</v>
      </c>
      <c r="C161" s="9"/>
      <c r="D161" s="9"/>
      <c r="E161" s="24">
        <f>SUM(E162:E172)</f>
        <v>1004.26</v>
      </c>
      <c r="F161" s="9"/>
    </row>
    <row r="162" spans="1:7" s="25" customFormat="1" x14ac:dyDescent="0.25">
      <c r="A162" s="42">
        <v>44025</v>
      </c>
      <c r="B162" s="77" t="s">
        <v>179</v>
      </c>
      <c r="C162" s="10" t="s">
        <v>180</v>
      </c>
      <c r="D162" s="10"/>
      <c r="E162" s="43">
        <v>18.5</v>
      </c>
      <c r="F162" s="10" t="s">
        <v>30</v>
      </c>
    </row>
    <row r="163" spans="1:7" s="25" customFormat="1" x14ac:dyDescent="0.25">
      <c r="A163" s="42">
        <v>44012</v>
      </c>
      <c r="B163" s="77" t="s">
        <v>181</v>
      </c>
      <c r="C163" s="10" t="s">
        <v>182</v>
      </c>
      <c r="D163" s="10"/>
      <c r="E163" s="43">
        <v>23.5</v>
      </c>
      <c r="F163" s="10" t="s">
        <v>30</v>
      </c>
    </row>
    <row r="164" spans="1:7" s="25" customFormat="1" x14ac:dyDescent="0.25">
      <c r="A164" s="42">
        <v>44130</v>
      </c>
      <c r="B164" s="10" t="s">
        <v>142</v>
      </c>
      <c r="C164" s="10" t="s">
        <v>141</v>
      </c>
      <c r="D164" s="42">
        <v>44116</v>
      </c>
      <c r="E164" s="43">
        <v>20</v>
      </c>
      <c r="F164" s="6" t="s">
        <v>119</v>
      </c>
    </row>
    <row r="165" spans="1:7" s="25" customFormat="1" ht="27.75" customHeight="1" x14ac:dyDescent="0.25">
      <c r="A165" s="8">
        <v>44144</v>
      </c>
      <c r="B165" s="6" t="s">
        <v>149</v>
      </c>
      <c r="C165" s="16" t="s">
        <v>150</v>
      </c>
      <c r="D165" s="8">
        <v>44138</v>
      </c>
      <c r="E165" s="51">
        <v>350</v>
      </c>
      <c r="F165" s="6" t="s">
        <v>119</v>
      </c>
    </row>
    <row r="166" spans="1:7" s="25" customFormat="1" x14ac:dyDescent="0.25">
      <c r="A166" s="42">
        <v>44179</v>
      </c>
      <c r="B166" s="10" t="s">
        <v>172</v>
      </c>
      <c r="C166" s="10" t="s">
        <v>141</v>
      </c>
      <c r="D166" s="42">
        <v>44116</v>
      </c>
      <c r="E166" s="43">
        <v>84.85</v>
      </c>
      <c r="F166" s="6" t="s">
        <v>119</v>
      </c>
    </row>
    <row r="167" spans="1:7" s="25" customFormat="1" x14ac:dyDescent="0.25">
      <c r="A167" s="42">
        <v>44140</v>
      </c>
      <c r="B167" s="77" t="s">
        <v>205</v>
      </c>
      <c r="C167" s="10" t="s">
        <v>186</v>
      </c>
      <c r="D167" s="10"/>
      <c r="E167" s="43">
        <v>19</v>
      </c>
      <c r="F167" s="10" t="s">
        <v>30</v>
      </c>
    </row>
    <row r="168" spans="1:7" s="25" customFormat="1" x14ac:dyDescent="0.25">
      <c r="A168" s="42">
        <v>44260</v>
      </c>
      <c r="B168" s="10" t="s">
        <v>172</v>
      </c>
      <c r="C168" s="10" t="s">
        <v>227</v>
      </c>
      <c r="D168" s="42">
        <v>44258</v>
      </c>
      <c r="E168" s="43">
        <v>97.67</v>
      </c>
      <c r="F168" s="6" t="s">
        <v>119</v>
      </c>
    </row>
    <row r="169" spans="1:7" s="25" customFormat="1" x14ac:dyDescent="0.25">
      <c r="A169" s="42">
        <v>44305</v>
      </c>
      <c r="B169" s="10" t="s">
        <v>172</v>
      </c>
      <c r="C169" s="10" t="s">
        <v>245</v>
      </c>
      <c r="D169" s="42">
        <v>44301</v>
      </c>
      <c r="E169" s="43">
        <v>98.37</v>
      </c>
      <c r="F169" s="6" t="s">
        <v>119</v>
      </c>
    </row>
    <row r="170" spans="1:7" s="25" customFormat="1" x14ac:dyDescent="0.25">
      <c r="A170" s="42">
        <v>44314</v>
      </c>
      <c r="B170" s="10" t="s">
        <v>267</v>
      </c>
      <c r="C170" s="10" t="s">
        <v>248</v>
      </c>
      <c r="D170" s="42">
        <v>44311</v>
      </c>
      <c r="E170" s="43">
        <v>292.37</v>
      </c>
      <c r="F170" s="6" t="s">
        <v>119</v>
      </c>
    </row>
    <row r="171" spans="1:7" s="25" customFormat="1" x14ac:dyDescent="0.25">
      <c r="A171" s="8"/>
      <c r="B171" s="6"/>
      <c r="C171" s="16"/>
      <c r="D171" s="8"/>
      <c r="E171" s="51"/>
      <c r="F171" s="6"/>
    </row>
    <row r="172" spans="1:7" s="25" customFormat="1" x14ac:dyDescent="0.25">
      <c r="A172" s="8"/>
      <c r="B172" s="6"/>
      <c r="C172" s="16"/>
      <c r="D172" s="8"/>
      <c r="E172" s="20"/>
      <c r="F172" s="6"/>
    </row>
    <row r="173" spans="1:7" s="25" customFormat="1" x14ac:dyDescent="0.25">
      <c r="A173" s="9"/>
      <c r="B173" s="60" t="s">
        <v>47</v>
      </c>
      <c r="C173" s="9"/>
      <c r="D173" s="9"/>
      <c r="E173" s="24">
        <f>SUM(E174:E181)</f>
        <v>1848.3999999999999</v>
      </c>
      <c r="F173" s="9"/>
    </row>
    <row r="174" spans="1:7" s="25" customFormat="1" x14ac:dyDescent="0.25">
      <c r="A174" s="8">
        <v>44043</v>
      </c>
      <c r="B174" s="6" t="s">
        <v>36</v>
      </c>
      <c r="C174" s="6"/>
      <c r="D174" s="6"/>
      <c r="E174" s="91">
        <f>12+1.19+12+1.19+12+12+12+12+4*12</f>
        <v>122.38</v>
      </c>
      <c r="F174" s="6" t="s">
        <v>0</v>
      </c>
    </row>
    <row r="175" spans="1:7" s="25" customFormat="1" x14ac:dyDescent="0.25">
      <c r="A175" s="8">
        <v>44068</v>
      </c>
      <c r="B175" s="6" t="s">
        <v>201</v>
      </c>
      <c r="C175" s="6"/>
      <c r="D175" s="6"/>
      <c r="E175" s="91">
        <f>14+14+150.66+6.08+2.76+16+10.03+19.56</f>
        <v>233.09</v>
      </c>
      <c r="F175" s="6" t="s">
        <v>119</v>
      </c>
    </row>
    <row r="176" spans="1:7" s="25" customFormat="1" ht="30" x14ac:dyDescent="0.25">
      <c r="A176" s="66">
        <v>44070</v>
      </c>
      <c r="B176" s="58" t="s">
        <v>94</v>
      </c>
      <c r="C176" s="58" t="s">
        <v>93</v>
      </c>
      <c r="D176" s="59"/>
      <c r="E176" s="67">
        <v>490.5</v>
      </c>
      <c r="F176" s="58" t="s">
        <v>0</v>
      </c>
      <c r="G176" s="130"/>
    </row>
    <row r="177" spans="1:7" s="25" customFormat="1" ht="30" x14ac:dyDescent="0.25">
      <c r="A177" s="66">
        <v>44099</v>
      </c>
      <c r="B177" s="58" t="s">
        <v>95</v>
      </c>
      <c r="C177" s="58" t="s">
        <v>96</v>
      </c>
      <c r="D177" s="59"/>
      <c r="E177" s="67">
        <v>490.5</v>
      </c>
      <c r="F177" s="58" t="s">
        <v>0</v>
      </c>
      <c r="G177" s="130"/>
    </row>
    <row r="178" spans="1:7" s="25" customFormat="1" ht="30" x14ac:dyDescent="0.25">
      <c r="A178" s="66">
        <v>44180</v>
      </c>
      <c r="B178" s="58" t="s">
        <v>174</v>
      </c>
      <c r="C178" s="58" t="s">
        <v>175</v>
      </c>
      <c r="D178" s="59"/>
      <c r="E178" s="67">
        <v>489.63</v>
      </c>
      <c r="F178" s="6" t="s">
        <v>119</v>
      </c>
      <c r="G178" s="130"/>
    </row>
    <row r="179" spans="1:7" s="25" customFormat="1" x14ac:dyDescent="0.25">
      <c r="A179" s="66">
        <v>44277</v>
      </c>
      <c r="B179" s="58" t="s">
        <v>268</v>
      </c>
      <c r="C179" s="58" t="s">
        <v>236</v>
      </c>
      <c r="D179" s="59"/>
      <c r="E179" s="67">
        <f>16.7+5.6</f>
        <v>22.299999999999997</v>
      </c>
      <c r="F179" s="6" t="s">
        <v>119</v>
      </c>
    </row>
    <row r="180" spans="1:7" s="25" customFormat="1" x14ac:dyDescent="0.25">
      <c r="A180" s="66"/>
      <c r="B180" s="58"/>
      <c r="C180" s="58"/>
      <c r="D180" s="59"/>
      <c r="E180" s="67"/>
      <c r="F180" s="58"/>
    </row>
    <row r="181" spans="1:7" s="25" customFormat="1" x14ac:dyDescent="0.25">
      <c r="A181" s="66"/>
      <c r="B181" s="58"/>
      <c r="C181" s="58"/>
      <c r="D181" s="59"/>
      <c r="E181" s="67"/>
      <c r="F181" s="58"/>
    </row>
    <row r="182" spans="1:7" s="25" customFormat="1" x14ac:dyDescent="0.25">
      <c r="A182" s="9"/>
      <c r="B182" s="7" t="s">
        <v>26</v>
      </c>
      <c r="C182" s="9"/>
      <c r="D182" s="9"/>
      <c r="E182" s="24">
        <f>SUM(E183:E186)</f>
        <v>2125</v>
      </c>
      <c r="F182" s="9"/>
    </row>
    <row r="183" spans="1:7" s="25" customFormat="1" x14ac:dyDescent="0.25">
      <c r="A183" s="8">
        <v>44116</v>
      </c>
      <c r="B183" s="6" t="s">
        <v>185</v>
      </c>
      <c r="C183" s="6"/>
      <c r="D183" s="6"/>
      <c r="E183" s="34">
        <v>1630</v>
      </c>
      <c r="F183" s="44" t="s">
        <v>30</v>
      </c>
    </row>
    <row r="184" spans="1:7" s="25" customFormat="1" x14ac:dyDescent="0.25">
      <c r="A184" s="8">
        <v>44116</v>
      </c>
      <c r="B184" s="6" t="s">
        <v>185</v>
      </c>
      <c r="C184" s="6"/>
      <c r="D184" s="6"/>
      <c r="E184" s="34">
        <v>495</v>
      </c>
      <c r="F184" s="44" t="s">
        <v>30</v>
      </c>
    </row>
    <row r="185" spans="1:7" s="25" customFormat="1" x14ac:dyDescent="0.25">
      <c r="A185" s="8"/>
      <c r="B185" s="44"/>
      <c r="C185" s="6"/>
      <c r="D185" s="6"/>
      <c r="E185" s="36"/>
      <c r="F185" s="44"/>
      <c r="G185" s="30"/>
    </row>
    <row r="186" spans="1:7" s="25" customFormat="1" x14ac:dyDescent="0.25">
      <c r="A186" s="8"/>
      <c r="B186" s="44"/>
      <c r="C186" s="6"/>
      <c r="D186" s="6"/>
      <c r="E186" s="36"/>
      <c r="F186" s="44"/>
      <c r="G186" s="30">
        <f>E5+E19+E23+E30+E34+E39+E48+E57+E63+E76+E80+E102+E106+E110+E117+E121+E125+E131+E139+E144+E152+E161+E173+E182</f>
        <v>36158.859999999993</v>
      </c>
    </row>
    <row r="187" spans="1:7" s="25" customFormat="1" x14ac:dyDescent="0.25">
      <c r="A187" s="28"/>
      <c r="B187" s="29"/>
      <c r="C187" s="46"/>
      <c r="D187" s="46"/>
      <c r="E187" s="74"/>
      <c r="F187" s="29"/>
      <c r="G187" s="30"/>
    </row>
    <row r="188" spans="1:7" s="25" customFormat="1" x14ac:dyDescent="0.25">
      <c r="A188" s="28"/>
      <c r="B188" s="29"/>
      <c r="C188" s="46"/>
      <c r="D188" s="46"/>
      <c r="E188" s="74"/>
      <c r="F188" s="29"/>
      <c r="G188" s="30">
        <f>G186-E182</f>
        <v>34033.859999999993</v>
      </c>
    </row>
    <row r="189" spans="1:7" x14ac:dyDescent="0.25">
      <c r="F189" s="25" t="s">
        <v>28</v>
      </c>
      <c r="G189" s="27"/>
    </row>
    <row r="190" spans="1:7" x14ac:dyDescent="0.25">
      <c r="E190" s="27">
        <f>E174+E176+E177</f>
        <v>1103.3800000000001</v>
      </c>
      <c r="F190" s="29" t="s">
        <v>0</v>
      </c>
      <c r="G190" s="27"/>
    </row>
    <row r="191" spans="1:7" x14ac:dyDescent="0.25">
      <c r="E191" s="27">
        <f>E5+E19+E23+E30+E34+E40+E41+E42+E43+E44+E46+E48+E57+E63+E76+E80+E102+E106+E110+E117+E121+E126+E132+E140+E152+E164+E165+E166+E168+E169+E170+E178+E179+E175</f>
        <v>31424.319999999992</v>
      </c>
      <c r="F191" s="29" t="s">
        <v>27</v>
      </c>
      <c r="G191" s="27"/>
    </row>
    <row r="192" spans="1:7" x14ac:dyDescent="0.25">
      <c r="E192" s="27">
        <f>E45+E127+E128+E133+E134+E135+E136+E141+E145+E146+E147+E148+E149+E150+E162+E163+E182+E167</f>
        <v>3631.16</v>
      </c>
      <c r="F192" s="29" t="s">
        <v>30</v>
      </c>
      <c r="G192" s="27"/>
    </row>
    <row r="193" spans="5:7" x14ac:dyDescent="0.25">
      <c r="E193" s="30"/>
      <c r="F193" s="25"/>
      <c r="G193" s="27"/>
    </row>
    <row r="194" spans="5:7" x14ac:dyDescent="0.25">
      <c r="E194" s="27">
        <f>SUM(E190:E193)</f>
        <v>36158.859999999993</v>
      </c>
      <c r="F194" s="25"/>
    </row>
    <row r="195" spans="5:7" x14ac:dyDescent="0.25">
      <c r="E195" s="27"/>
    </row>
    <row r="196" spans="5:7" x14ac:dyDescent="0.25">
      <c r="E196" s="27"/>
      <c r="F196" s="27"/>
    </row>
  </sheetData>
  <dataConsolidate/>
  <mergeCells count="12">
    <mergeCell ref="G176:G178"/>
    <mergeCell ref="G84:G85"/>
    <mergeCell ref="B27:F27"/>
    <mergeCell ref="B63:D63"/>
    <mergeCell ref="B152:D152"/>
    <mergeCell ref="B48:C48"/>
    <mergeCell ref="B57:D57"/>
    <mergeCell ref="B73:D73"/>
    <mergeCell ref="B76:D76"/>
    <mergeCell ref="B117:D117"/>
    <mergeCell ref="B121:D121"/>
    <mergeCell ref="B34:D34"/>
  </mergeCells>
  <pageMargins left="0" right="0" top="0" bottom="0" header="0.31496062992125984" footer="0.31496062992125984"/>
  <pageSetup paperSize="9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7"/>
  <sheetViews>
    <sheetView tabSelected="1" workbookViewId="0">
      <selection activeCell="G14" sqref="G14"/>
    </sheetView>
  </sheetViews>
  <sheetFormatPr defaultRowHeight="15" x14ac:dyDescent="0.25"/>
  <cols>
    <col min="1" max="1" width="30.28515625" customWidth="1"/>
    <col min="2" max="2" width="13.42578125" customWidth="1"/>
    <col min="3" max="3" width="31.42578125" customWidth="1"/>
    <col min="4" max="4" width="13.140625" customWidth="1"/>
    <col min="5" max="5" width="12.5703125" bestFit="1" customWidth="1"/>
  </cols>
  <sheetData>
    <row r="1" spans="1:5" x14ac:dyDescent="0.25">
      <c r="A1" s="4"/>
      <c r="B1" s="4"/>
      <c r="C1" s="4"/>
      <c r="D1" s="4"/>
    </row>
    <row r="2" spans="1:5" x14ac:dyDescent="0.25">
      <c r="A2" s="4"/>
      <c r="B2" s="4"/>
      <c r="C2" s="5" t="s">
        <v>48</v>
      </c>
      <c r="D2" s="31">
        <v>329.79</v>
      </c>
      <c r="E2" s="27"/>
    </row>
    <row r="3" spans="1:5" x14ac:dyDescent="0.25">
      <c r="A3" s="129" t="s">
        <v>17</v>
      </c>
      <c r="B3" s="4"/>
      <c r="C3" s="5" t="s">
        <v>214</v>
      </c>
      <c r="D3" s="30">
        <f>D2+D13-RAZHOD!E192+D8</f>
        <v>1055.6300000000001</v>
      </c>
      <c r="E3" s="25"/>
    </row>
    <row r="4" spans="1:5" x14ac:dyDescent="0.25">
      <c r="A4" s="4"/>
      <c r="B4" s="4"/>
      <c r="C4" s="4"/>
      <c r="D4" s="4"/>
    </row>
    <row r="5" spans="1:5" x14ac:dyDescent="0.25">
      <c r="A5" s="5" t="s">
        <v>1</v>
      </c>
      <c r="B5" s="4"/>
      <c r="C5" s="4"/>
      <c r="D5" s="4"/>
    </row>
    <row r="6" spans="1:5" x14ac:dyDescent="0.25">
      <c r="A6" s="4"/>
      <c r="B6" s="4"/>
      <c r="C6" s="4"/>
      <c r="D6" s="4"/>
    </row>
    <row r="7" spans="1:5" x14ac:dyDescent="0.25">
      <c r="A7" s="6" t="s">
        <v>2</v>
      </c>
      <c r="B7" s="6" t="s">
        <v>3</v>
      </c>
      <c r="C7" s="6" t="s">
        <v>282</v>
      </c>
      <c r="D7" s="6" t="s">
        <v>4</v>
      </c>
    </row>
    <row r="8" spans="1:5" x14ac:dyDescent="0.25">
      <c r="A8" s="7" t="s">
        <v>5</v>
      </c>
      <c r="B8" s="7"/>
      <c r="C8" s="7"/>
      <c r="D8" s="33">
        <f>SUM(D9:D10)</f>
        <v>100</v>
      </c>
    </row>
    <row r="9" spans="1:5" s="25" customFormat="1" x14ac:dyDescent="0.25">
      <c r="A9" s="37" t="s">
        <v>208</v>
      </c>
      <c r="B9" s="39">
        <v>44179</v>
      </c>
      <c r="C9" s="37" t="s">
        <v>207</v>
      </c>
      <c r="D9" s="36">
        <v>100</v>
      </c>
    </row>
    <row r="10" spans="1:5" s="25" customFormat="1" x14ac:dyDescent="0.25">
      <c r="A10" s="37"/>
      <c r="B10" s="39"/>
      <c r="C10" s="37"/>
      <c r="D10" s="65"/>
    </row>
    <row r="11" spans="1:5" s="25" customFormat="1" x14ac:dyDescent="0.25"/>
    <row r="12" spans="1:5" s="25" customFormat="1" x14ac:dyDescent="0.25"/>
    <row r="13" spans="1:5" s="25" customFormat="1" x14ac:dyDescent="0.25">
      <c r="A13" s="7" t="s">
        <v>13</v>
      </c>
      <c r="B13" s="7"/>
      <c r="C13" s="7"/>
      <c r="D13" s="33">
        <f>SUM(D14:D20)</f>
        <v>4257</v>
      </c>
    </row>
    <row r="14" spans="1:5" s="25" customFormat="1" x14ac:dyDescent="0.25">
      <c r="A14" s="44" t="s">
        <v>176</v>
      </c>
      <c r="B14" s="8">
        <v>44095</v>
      </c>
      <c r="C14" s="44"/>
      <c r="D14" s="36">
        <v>60</v>
      </c>
    </row>
    <row r="15" spans="1:5" s="25" customFormat="1" x14ac:dyDescent="0.25">
      <c r="A15" s="44" t="s">
        <v>177</v>
      </c>
      <c r="B15" s="8">
        <v>44115</v>
      </c>
      <c r="C15" s="44"/>
      <c r="D15" s="36">
        <v>2572</v>
      </c>
    </row>
    <row r="16" spans="1:5" s="25" customFormat="1" x14ac:dyDescent="0.25">
      <c r="A16" s="44" t="s">
        <v>178</v>
      </c>
      <c r="B16" s="45">
        <v>44115</v>
      </c>
      <c r="C16" s="44"/>
      <c r="D16" s="49">
        <v>495</v>
      </c>
    </row>
    <row r="17" spans="1:4" s="25" customFormat="1" x14ac:dyDescent="0.25">
      <c r="A17" s="10" t="s">
        <v>206</v>
      </c>
      <c r="B17" s="39">
        <v>44162</v>
      </c>
      <c r="C17" s="10"/>
      <c r="D17" s="36">
        <v>200</v>
      </c>
    </row>
    <row r="18" spans="1:4" s="25" customFormat="1" x14ac:dyDescent="0.25">
      <c r="A18" s="61" t="s">
        <v>249</v>
      </c>
      <c r="B18" s="28">
        <v>44274</v>
      </c>
      <c r="C18" s="44"/>
      <c r="D18" s="36">
        <v>180</v>
      </c>
    </row>
    <row r="19" spans="1:4" s="25" customFormat="1" x14ac:dyDescent="0.25">
      <c r="A19" s="10" t="s">
        <v>283</v>
      </c>
      <c r="B19" s="39">
        <v>44312</v>
      </c>
      <c r="C19" s="44"/>
      <c r="D19" s="49">
        <v>720</v>
      </c>
    </row>
    <row r="20" spans="1:4" s="25" customFormat="1" x14ac:dyDescent="0.25">
      <c r="A20" s="44" t="s">
        <v>250</v>
      </c>
      <c r="B20" s="39">
        <v>44312</v>
      </c>
      <c r="C20" s="88"/>
      <c r="D20" s="89">
        <v>30</v>
      </c>
    </row>
    <row r="21" spans="1:4" s="25" customFormat="1" x14ac:dyDescent="0.25">
      <c r="A21" s="40"/>
      <c r="B21" s="40"/>
      <c r="C21" s="40"/>
      <c r="D21" s="41"/>
    </row>
    <row r="22" spans="1:4" s="25" customFormat="1" x14ac:dyDescent="0.25">
      <c r="A22" s="40"/>
      <c r="B22" s="40"/>
      <c r="C22" s="40"/>
      <c r="D22" s="41"/>
    </row>
    <row r="23" spans="1:4" s="25" customFormat="1" x14ac:dyDescent="0.25">
      <c r="A23" s="40"/>
      <c r="B23" s="40"/>
      <c r="C23" s="40"/>
      <c r="D23" s="41"/>
    </row>
    <row r="24" spans="1:4" s="25" customFormat="1" x14ac:dyDescent="0.25">
      <c r="A24" s="40"/>
      <c r="B24" s="40"/>
      <c r="C24" s="40"/>
      <c r="D24" s="41"/>
    </row>
    <row r="25" spans="1:4" s="25" customFormat="1" x14ac:dyDescent="0.25">
      <c r="A25" s="40"/>
      <c r="B25" s="40"/>
      <c r="C25" s="40"/>
      <c r="D25" s="41"/>
    </row>
    <row r="26" spans="1:4" s="25" customFormat="1" x14ac:dyDescent="0.25">
      <c r="A26" s="40"/>
      <c r="B26" s="40"/>
      <c r="C26" s="40"/>
      <c r="D26" s="41"/>
    </row>
    <row r="27" spans="1:4" s="25" customFormat="1" x14ac:dyDescent="0.25">
      <c r="A27" s="40"/>
      <c r="B27" s="40"/>
      <c r="C27" s="40"/>
      <c r="D27" s="41"/>
    </row>
    <row r="28" spans="1:4" s="25" customFormat="1" x14ac:dyDescent="0.25">
      <c r="A28" s="40"/>
      <c r="B28" s="40"/>
      <c r="C28" s="40"/>
      <c r="D28" s="41"/>
    </row>
    <row r="29" spans="1:4" s="25" customFormat="1" x14ac:dyDescent="0.25">
      <c r="A29" s="40"/>
      <c r="B29" s="40"/>
      <c r="C29" s="40"/>
      <c r="D29" s="41"/>
    </row>
    <row r="30" spans="1:4" s="25" customFormat="1" x14ac:dyDescent="0.25">
      <c r="A30" s="40"/>
      <c r="B30" s="40"/>
      <c r="C30" s="40"/>
      <c r="D30" s="41"/>
    </row>
    <row r="31" spans="1:4" s="25" customFormat="1" x14ac:dyDescent="0.25">
      <c r="A31" s="40"/>
      <c r="B31" s="40"/>
      <c r="C31" s="40"/>
      <c r="D31" s="41"/>
    </row>
    <row r="32" spans="1:4" s="25" customFormat="1" x14ac:dyDescent="0.25">
      <c r="A32" s="40"/>
      <c r="B32" s="40"/>
      <c r="C32" s="40"/>
      <c r="D32" s="41"/>
    </row>
    <row r="33" spans="1:4" s="25" customFormat="1" x14ac:dyDescent="0.25">
      <c r="A33" s="40"/>
      <c r="B33" s="40"/>
      <c r="C33" s="40"/>
      <c r="D33" s="41"/>
    </row>
    <row r="34" spans="1:4" s="25" customFormat="1" x14ac:dyDescent="0.25">
      <c r="A34" s="40"/>
      <c r="B34" s="40"/>
      <c r="C34" s="40"/>
      <c r="D34" s="41"/>
    </row>
    <row r="35" spans="1:4" s="25" customFormat="1" x14ac:dyDescent="0.25">
      <c r="A35" s="40"/>
      <c r="B35" s="40"/>
      <c r="C35" s="40"/>
      <c r="D35" s="41"/>
    </row>
    <row r="36" spans="1:4" s="25" customFormat="1" x14ac:dyDescent="0.25">
      <c r="A36" s="40"/>
      <c r="B36" s="40"/>
      <c r="C36" s="40"/>
      <c r="D36" s="41"/>
    </row>
    <row r="37" spans="1:4" s="25" customFormat="1" x14ac:dyDescent="0.25">
      <c r="A37" s="40"/>
      <c r="B37" s="40"/>
      <c r="C37" s="40"/>
      <c r="D37" s="41"/>
    </row>
    <row r="38" spans="1:4" s="25" customFormat="1" x14ac:dyDescent="0.25">
      <c r="A38" s="40"/>
      <c r="B38" s="40"/>
      <c r="C38" s="40"/>
      <c r="D38" s="41"/>
    </row>
    <row r="39" spans="1:4" s="25" customFormat="1" x14ac:dyDescent="0.25">
      <c r="A39" s="40"/>
      <c r="B39" s="40"/>
      <c r="C39" s="40"/>
      <c r="D39" s="41"/>
    </row>
    <row r="40" spans="1:4" s="25" customFormat="1" x14ac:dyDescent="0.25">
      <c r="A40" s="40"/>
      <c r="B40" s="40"/>
      <c r="C40" s="40"/>
      <c r="D40" s="41"/>
    </row>
    <row r="41" spans="1:4" s="25" customFormat="1" x14ac:dyDescent="0.25">
      <c r="A41" s="40"/>
      <c r="B41" s="40"/>
      <c r="C41" s="40"/>
      <c r="D41" s="41"/>
    </row>
    <row r="42" spans="1:4" s="25" customFormat="1" x14ac:dyDescent="0.25">
      <c r="A42" s="40"/>
      <c r="B42" s="40"/>
      <c r="C42" s="40"/>
      <c r="D42" s="41"/>
    </row>
    <row r="43" spans="1:4" s="25" customFormat="1" x14ac:dyDescent="0.25">
      <c r="A43" s="40"/>
      <c r="B43" s="40"/>
      <c r="C43" s="40"/>
      <c r="D43" s="41"/>
    </row>
    <row r="44" spans="1:4" s="25" customFormat="1" x14ac:dyDescent="0.25">
      <c r="A44" s="40"/>
      <c r="B44" s="40"/>
      <c r="C44" s="40"/>
      <c r="D44" s="41"/>
    </row>
    <row r="45" spans="1:4" s="25" customFormat="1" x14ac:dyDescent="0.25">
      <c r="A45" s="40"/>
      <c r="B45" s="40"/>
      <c r="C45" s="40"/>
      <c r="D45" s="41"/>
    </row>
    <row r="46" spans="1:4" s="25" customFormat="1" x14ac:dyDescent="0.25">
      <c r="A46" s="40"/>
      <c r="B46" s="40"/>
      <c r="C46" s="40"/>
      <c r="D46" s="41"/>
    </row>
    <row r="47" spans="1:4" s="25" customFormat="1" x14ac:dyDescent="0.25">
      <c r="A47" s="40"/>
      <c r="B47" s="40"/>
      <c r="C47" s="40"/>
      <c r="D47" s="41"/>
    </row>
    <row r="48" spans="1:4" s="25" customFormat="1" x14ac:dyDescent="0.25">
      <c r="A48" s="40"/>
      <c r="B48" s="40"/>
      <c r="C48" s="40"/>
      <c r="D48" s="41"/>
    </row>
    <row r="49" spans="1:4" s="25" customFormat="1" x14ac:dyDescent="0.25">
      <c r="A49" s="40"/>
      <c r="B49" s="40"/>
      <c r="C49" s="40"/>
      <c r="D49" s="41"/>
    </row>
    <row r="50" spans="1:4" s="25" customFormat="1" x14ac:dyDescent="0.25">
      <c r="A50" s="40"/>
      <c r="B50" s="40"/>
      <c r="C50" s="40"/>
      <c r="D50" s="41"/>
    </row>
    <row r="51" spans="1:4" s="25" customFormat="1" x14ac:dyDescent="0.25">
      <c r="A51" s="40"/>
      <c r="B51" s="40"/>
      <c r="C51" s="40"/>
      <c r="D51" s="41"/>
    </row>
    <row r="52" spans="1:4" s="25" customFormat="1" x14ac:dyDescent="0.25">
      <c r="A52" s="40"/>
      <c r="B52" s="40"/>
      <c r="C52" s="40"/>
      <c r="D52" s="41"/>
    </row>
    <row r="53" spans="1:4" s="25" customFormat="1" x14ac:dyDescent="0.25">
      <c r="A53" s="40"/>
      <c r="B53" s="40"/>
      <c r="C53" s="40"/>
      <c r="D53" s="41"/>
    </row>
    <row r="54" spans="1:4" s="25" customFormat="1" x14ac:dyDescent="0.25">
      <c r="A54" s="40"/>
      <c r="B54" s="40"/>
      <c r="C54" s="40"/>
      <c r="D54" s="41"/>
    </row>
    <row r="55" spans="1:4" s="25" customFormat="1" x14ac:dyDescent="0.25">
      <c r="A55" s="40"/>
      <c r="B55" s="40"/>
      <c r="C55" s="40"/>
      <c r="D55" s="41"/>
    </row>
    <row r="56" spans="1:4" s="25" customFormat="1" x14ac:dyDescent="0.25">
      <c r="A56" s="40"/>
      <c r="B56" s="40"/>
      <c r="C56" s="40"/>
      <c r="D56" s="41"/>
    </row>
    <row r="57" spans="1:4" s="25" customFormat="1" x14ac:dyDescent="0.25">
      <c r="A57" s="29"/>
    </row>
    <row r="58" spans="1:4" s="25" customFormat="1" x14ac:dyDescent="0.25"/>
    <row r="59" spans="1:4" s="25" customFormat="1" x14ac:dyDescent="0.25"/>
    <row r="61" spans="1:4" x14ac:dyDescent="0.25">
      <c r="A61" s="25"/>
      <c r="D61" s="27"/>
    </row>
    <row r="64" spans="1:4" x14ac:dyDescent="0.25">
      <c r="D64" s="27"/>
    </row>
    <row r="118" spans="1:7" x14ac:dyDescent="0.25">
      <c r="A118" s="52">
        <v>43455</v>
      </c>
      <c r="C118" s="25" t="s">
        <v>37</v>
      </c>
      <c r="F118">
        <v>110</v>
      </c>
      <c r="G118" s="25" t="s">
        <v>0</v>
      </c>
    </row>
    <row r="127" spans="1:7" x14ac:dyDescent="0.25">
      <c r="F127" t="e">
        <f>#REF!+#REF!+F18+#REF!+#REF!+#REF!+#REF!+#REF!+F63+F109+F114+F115+F116+F118</f>
        <v>#REF!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BAKB</vt:lpstr>
      <vt:lpstr>UnCR</vt:lpstr>
      <vt:lpstr>RAZHOD</vt:lpstr>
      <vt:lpstr>Kasa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Aneliya Kaneva</cp:lastModifiedBy>
  <cp:lastPrinted>2020-03-26T13:07:39Z</cp:lastPrinted>
  <dcterms:created xsi:type="dcterms:W3CDTF">2017-05-14T12:16:50Z</dcterms:created>
  <dcterms:modified xsi:type="dcterms:W3CDTF">2021-05-14T16:07:02Z</dcterms:modified>
</cp:coreProperties>
</file>